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25" windowWidth="18855" windowHeight="11190" activeTab="5"/>
  </bookViews>
  <sheets>
    <sheet name="Agricoltura" sheetId="1" r:id="rId1"/>
    <sheet name="Ambiente" sheetId="4" r:id="rId2"/>
    <sheet name="Caccia e Pesca" sheetId="5" r:id="rId3"/>
    <sheet name="Commercio" sheetId="6" r:id="rId4"/>
    <sheet name="Cooperazione Internazionale" sheetId="7" r:id="rId5"/>
    <sheet name="Cultura e Comunicazione" sheetId="2" r:id="rId6"/>
    <sheet name="Edilizia abitativa" sheetId="3" r:id="rId7"/>
    <sheet name="E-governament" sheetId="8" r:id="rId8"/>
    <sheet name="Energia" sheetId="10" r:id="rId9"/>
    <sheet name="Enti Locali" sheetId="9" r:id="rId10"/>
    <sheet name="Flussi Migratori" sheetId="11" r:id="rId11"/>
    <sheet name="Formazione" sheetId="12" r:id="rId12"/>
    <sheet name="Istruzione" sheetId="13" r:id="rId13"/>
    <sheet name="Industria e artigianato" sheetId="14" r:id="rId14"/>
    <sheet name="Innovazione e Sviluppo" sheetId="15" r:id="rId15"/>
    <sheet name="Lavori Pubblici" sheetId="16" r:id="rId16"/>
    <sheet name="Lavoro" sheetId="17" r:id="rId17"/>
    <sheet name="Protezione Civile" sheetId="18" r:id="rId18"/>
    <sheet name="Sanità" sheetId="19" r:id="rId19"/>
    <sheet name="Sicurezza Urbana" sheetId="20" r:id="rId20"/>
    <sheet name="Sociale" sheetId="21" r:id="rId21"/>
    <sheet name="Sport" sheetId="22" r:id="rId22"/>
    <sheet name="Sviluppo Economico" sheetId="23" r:id="rId23"/>
    <sheet name="Turismo" sheetId="24" r:id="rId24"/>
  </sheets>
  <calcPr calcId="125725"/>
</workbook>
</file>

<file path=xl/calcChain.xml><?xml version="1.0" encoding="utf-8"?>
<calcChain xmlns="http://schemas.openxmlformats.org/spreadsheetml/2006/main">
  <c r="C34" i="2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B4"/>
  <c r="C3"/>
  <c r="B3"/>
  <c r="C13" i="23"/>
  <c r="B13"/>
  <c r="C12"/>
  <c r="B12"/>
  <c r="C11"/>
  <c r="B11"/>
  <c r="C10"/>
  <c r="B10"/>
  <c r="C9"/>
  <c r="B9"/>
  <c r="C8"/>
  <c r="B8"/>
  <c r="C7"/>
  <c r="B7"/>
  <c r="C6"/>
  <c r="B6"/>
  <c r="C5"/>
  <c r="B5"/>
  <c r="C4"/>
  <c r="B4"/>
  <c r="C3"/>
  <c r="B3"/>
  <c r="C15" i="22"/>
  <c r="B15"/>
  <c r="C14"/>
  <c r="B14"/>
  <c r="C13"/>
  <c r="B13"/>
  <c r="C12"/>
  <c r="B12"/>
  <c r="C11"/>
  <c r="B11"/>
  <c r="C10"/>
  <c r="B10"/>
  <c r="C9"/>
  <c r="B9"/>
  <c r="C8"/>
  <c r="B8"/>
  <c r="C7"/>
  <c r="B7"/>
  <c r="C6"/>
  <c r="B6"/>
  <c r="C5"/>
  <c r="B5"/>
  <c r="C4"/>
  <c r="B4"/>
  <c r="C3"/>
  <c r="B3"/>
  <c r="C63" i="21"/>
  <c r="B63"/>
  <c r="C62"/>
  <c r="B62"/>
  <c r="C61"/>
  <c r="B61"/>
  <c r="C60"/>
  <c r="B60"/>
  <c r="C59"/>
  <c r="B59"/>
  <c r="C58"/>
  <c r="B58"/>
  <c r="C57"/>
  <c r="B57"/>
  <c r="C56"/>
  <c r="B56"/>
  <c r="C55"/>
  <c r="B55"/>
  <c r="C54"/>
  <c r="B54"/>
  <c r="C53"/>
  <c r="B53"/>
  <c r="C52"/>
  <c r="B52"/>
  <c r="C51"/>
  <c r="B51"/>
  <c r="C50"/>
  <c r="B50"/>
  <c r="C49"/>
  <c r="B49"/>
  <c r="C48"/>
  <c r="B48"/>
  <c r="C47"/>
  <c r="B47"/>
  <c r="C46"/>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B4"/>
  <c r="C3"/>
  <c r="B3"/>
  <c r="C8" i="20"/>
  <c r="B8"/>
  <c r="C7"/>
  <c r="B7"/>
  <c r="C6"/>
  <c r="B6"/>
  <c r="C5"/>
  <c r="B5"/>
  <c r="C4"/>
  <c r="B4"/>
  <c r="C3"/>
  <c r="B3"/>
  <c r="C19" i="19"/>
  <c r="B19"/>
  <c r="C18"/>
  <c r="B18"/>
  <c r="C17"/>
  <c r="B17"/>
  <c r="C16"/>
  <c r="B16"/>
  <c r="C15"/>
  <c r="B15"/>
  <c r="C14"/>
  <c r="B14"/>
  <c r="C13"/>
  <c r="B13"/>
  <c r="C12"/>
  <c r="B12"/>
  <c r="C11"/>
  <c r="B11"/>
  <c r="C10"/>
  <c r="B10"/>
  <c r="C9"/>
  <c r="B9"/>
  <c r="C8"/>
  <c r="B8"/>
  <c r="C7"/>
  <c r="B7"/>
  <c r="C6"/>
  <c r="B6"/>
  <c r="C5"/>
  <c r="B5"/>
  <c r="C4"/>
  <c r="B4"/>
  <c r="C3"/>
  <c r="B3"/>
  <c r="C10" i="18"/>
  <c r="B10"/>
  <c r="C9"/>
  <c r="B9"/>
  <c r="C8"/>
  <c r="B8"/>
  <c r="C7"/>
  <c r="B7"/>
  <c r="C6"/>
  <c r="B6"/>
  <c r="C5"/>
  <c r="B5"/>
  <c r="C4"/>
  <c r="B4"/>
  <c r="C3"/>
  <c r="B3"/>
  <c r="C21" i="17"/>
  <c r="B21"/>
  <c r="C20"/>
  <c r="B20"/>
  <c r="C19"/>
  <c r="B19"/>
  <c r="C18"/>
  <c r="B18"/>
  <c r="C17"/>
  <c r="B17"/>
  <c r="C16"/>
  <c r="B16"/>
  <c r="C15"/>
  <c r="B15"/>
  <c r="C14"/>
  <c r="B14"/>
  <c r="C13"/>
  <c r="B13"/>
  <c r="C12"/>
  <c r="B12"/>
  <c r="C11"/>
  <c r="B11"/>
  <c r="C10"/>
  <c r="B10"/>
  <c r="C9"/>
  <c r="B9"/>
  <c r="C8"/>
  <c r="C7"/>
  <c r="B7"/>
  <c r="C6"/>
  <c r="B6"/>
  <c r="C5"/>
  <c r="B5"/>
  <c r="C4"/>
  <c r="B4"/>
  <c r="C3"/>
  <c r="B3"/>
  <c r="C12" i="11"/>
  <c r="B12"/>
  <c r="C11"/>
  <c r="B11"/>
  <c r="C10"/>
  <c r="B10"/>
  <c r="C9"/>
  <c r="B9"/>
  <c r="C8"/>
  <c r="B8"/>
  <c r="C7"/>
  <c r="B7"/>
  <c r="C6"/>
  <c r="B6"/>
  <c r="C5"/>
  <c r="B5"/>
  <c r="C4"/>
  <c r="B4"/>
  <c r="C3"/>
  <c r="B3"/>
  <c r="C43" i="9"/>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B4"/>
  <c r="C3"/>
  <c r="B3"/>
  <c r="C6" i="10"/>
  <c r="B6"/>
  <c r="C5"/>
  <c r="B5"/>
  <c r="C4"/>
  <c r="B4"/>
  <c r="C3"/>
  <c r="B3"/>
  <c r="C4" i="8"/>
  <c r="B4"/>
  <c r="C3"/>
  <c r="B3"/>
  <c r="C12" i="3"/>
  <c r="B12"/>
  <c r="C11"/>
  <c r="B11"/>
  <c r="C10"/>
  <c r="B10"/>
  <c r="C9"/>
  <c r="B9"/>
  <c r="C8"/>
  <c r="B8"/>
  <c r="C7"/>
  <c r="B7"/>
  <c r="C6"/>
  <c r="B6"/>
  <c r="C5"/>
  <c r="B5"/>
  <c r="C4"/>
  <c r="B4"/>
  <c r="C3"/>
  <c r="B3"/>
  <c r="C33" i="2"/>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B6"/>
  <c r="C5"/>
  <c r="B5"/>
  <c r="C4"/>
  <c r="B4"/>
  <c r="C3"/>
  <c r="B3"/>
  <c r="C15" i="7"/>
  <c r="B15"/>
  <c r="C14"/>
  <c r="B14"/>
  <c r="C13"/>
  <c r="B13"/>
  <c r="C12"/>
  <c r="B12"/>
  <c r="C11"/>
  <c r="B11"/>
  <c r="C10"/>
  <c r="B10"/>
  <c r="C9"/>
  <c r="B9"/>
  <c r="C8"/>
  <c r="B8"/>
  <c r="C7"/>
  <c r="B7"/>
  <c r="C6"/>
  <c r="B6"/>
  <c r="C5"/>
  <c r="B5"/>
  <c r="C4"/>
  <c r="B4"/>
  <c r="C3"/>
  <c r="B3"/>
  <c r="C9" i="6"/>
  <c r="B9"/>
  <c r="C8"/>
  <c r="B8"/>
  <c r="C7"/>
  <c r="B7"/>
  <c r="C6"/>
  <c r="B6"/>
  <c r="C5"/>
  <c r="B5"/>
  <c r="C4"/>
  <c r="B4"/>
  <c r="C3"/>
  <c r="B3"/>
  <c r="C10" i="5"/>
  <c r="B10"/>
  <c r="C9"/>
  <c r="B9"/>
  <c r="C8"/>
  <c r="B8"/>
  <c r="C7"/>
  <c r="B7"/>
  <c r="C6"/>
  <c r="B6"/>
  <c r="C5"/>
  <c r="B5"/>
  <c r="C4"/>
  <c r="B4"/>
  <c r="C3"/>
  <c r="B3"/>
  <c r="C13" i="4"/>
  <c r="B13"/>
  <c r="C12"/>
  <c r="B12"/>
  <c r="C11"/>
  <c r="B11"/>
  <c r="C10"/>
  <c r="B10"/>
  <c r="C9"/>
  <c r="B9"/>
  <c r="C8"/>
  <c r="B8"/>
  <c r="C7"/>
  <c r="B7"/>
  <c r="C6"/>
  <c r="B6"/>
  <c r="C5"/>
  <c r="B5"/>
  <c r="C4"/>
  <c r="B4"/>
  <c r="C3"/>
  <c r="B3"/>
  <c r="C46" i="1"/>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2"/>
  <c r="B22"/>
  <c r="C21"/>
  <c r="B21"/>
  <c r="C20"/>
  <c r="B20"/>
  <c r="C19"/>
  <c r="B19"/>
  <c r="C18"/>
  <c r="B18"/>
  <c r="C17"/>
  <c r="B17"/>
  <c r="C16"/>
  <c r="B16"/>
  <c r="C15"/>
  <c r="B15"/>
  <c r="C14"/>
  <c r="B14"/>
  <c r="C13"/>
  <c r="B13"/>
  <c r="C12"/>
  <c r="B12"/>
  <c r="C11"/>
  <c r="B11"/>
  <c r="C10"/>
  <c r="B10"/>
  <c r="C9"/>
  <c r="B9"/>
  <c r="C8"/>
  <c r="B8"/>
  <c r="C7"/>
  <c r="B7"/>
  <c r="C6"/>
  <c r="B6"/>
  <c r="C5"/>
  <c r="B5"/>
  <c r="C4"/>
  <c r="B4"/>
  <c r="C3"/>
  <c r="B3"/>
  <c r="C21" i="16"/>
  <c r="B21"/>
  <c r="C20"/>
  <c r="B20"/>
  <c r="C19"/>
  <c r="B19"/>
  <c r="C18"/>
  <c r="B18"/>
  <c r="C17"/>
  <c r="B17"/>
  <c r="C16"/>
  <c r="B16"/>
  <c r="C15"/>
  <c r="B15"/>
  <c r="C14"/>
  <c r="B14"/>
  <c r="C13"/>
  <c r="B13"/>
  <c r="C12"/>
  <c r="B12"/>
  <c r="C11"/>
  <c r="B11"/>
  <c r="C10"/>
  <c r="B10"/>
  <c r="C9"/>
  <c r="B9"/>
  <c r="C8"/>
  <c r="B8"/>
  <c r="C7"/>
  <c r="B7"/>
  <c r="C6"/>
  <c r="B6"/>
  <c r="C5"/>
  <c r="B5"/>
  <c r="C4"/>
  <c r="B4"/>
  <c r="C3"/>
  <c r="B3"/>
  <c r="C8" i="15"/>
  <c r="B8"/>
  <c r="C7"/>
  <c r="B7"/>
  <c r="C6"/>
  <c r="B6"/>
  <c r="C5"/>
  <c r="B5"/>
  <c r="C4"/>
  <c r="B4"/>
  <c r="C3"/>
  <c r="B3"/>
  <c r="C19" i="14"/>
  <c r="B19"/>
  <c r="C18"/>
  <c r="B18"/>
  <c r="C17"/>
  <c r="B17"/>
  <c r="C16"/>
  <c r="B16"/>
  <c r="C15"/>
  <c r="B15"/>
  <c r="C14"/>
  <c r="B14"/>
  <c r="C13"/>
  <c r="B13"/>
  <c r="C12"/>
  <c r="B12"/>
  <c r="C11"/>
  <c r="B11"/>
  <c r="C10"/>
  <c r="B10"/>
  <c r="C9"/>
  <c r="B9"/>
  <c r="C8"/>
  <c r="B8"/>
  <c r="C7"/>
  <c r="B7"/>
  <c r="C6"/>
  <c r="B6"/>
  <c r="C5"/>
  <c r="B5"/>
  <c r="C4"/>
  <c r="B4"/>
  <c r="C3"/>
  <c r="B3"/>
  <c r="C21" i="13"/>
  <c r="B21"/>
  <c r="C20"/>
  <c r="B20"/>
  <c r="C19"/>
  <c r="B19"/>
  <c r="C18"/>
  <c r="B18"/>
  <c r="C17"/>
  <c r="B17"/>
  <c r="C16"/>
  <c r="B16"/>
  <c r="C15"/>
  <c r="B15"/>
  <c r="C14"/>
  <c r="B14"/>
  <c r="C13"/>
  <c r="B13"/>
  <c r="C12"/>
  <c r="B12"/>
  <c r="C11"/>
  <c r="B11"/>
  <c r="C10"/>
  <c r="B10"/>
  <c r="C9"/>
  <c r="B9"/>
  <c r="C8"/>
  <c r="B8"/>
  <c r="C7"/>
  <c r="B7"/>
  <c r="C6"/>
  <c r="B6"/>
  <c r="C5"/>
  <c r="B5"/>
  <c r="C4"/>
  <c r="B4"/>
  <c r="C3"/>
  <c r="C29" i="12"/>
  <c r="B29"/>
  <c r="C28"/>
  <c r="B28"/>
  <c r="C27"/>
  <c r="B27"/>
  <c r="C26"/>
  <c r="B26"/>
  <c r="C25"/>
  <c r="B25"/>
  <c r="C24"/>
  <c r="B24"/>
  <c r="C23"/>
  <c r="B23"/>
  <c r="C22"/>
  <c r="B22"/>
  <c r="C21"/>
  <c r="B21"/>
  <c r="C20"/>
  <c r="B20"/>
  <c r="C18"/>
  <c r="B18"/>
  <c r="C17"/>
  <c r="B17"/>
  <c r="C16"/>
  <c r="B16"/>
  <c r="C15"/>
  <c r="B15"/>
  <c r="C14"/>
  <c r="B14"/>
  <c r="C13"/>
  <c r="B13"/>
  <c r="C12"/>
  <c r="B12"/>
  <c r="C11"/>
  <c r="B11"/>
  <c r="C10"/>
  <c r="B10"/>
  <c r="C9"/>
  <c r="B9"/>
  <c r="C8"/>
  <c r="B8"/>
  <c r="C7"/>
  <c r="B7"/>
  <c r="C6"/>
  <c r="B6"/>
  <c r="C5"/>
  <c r="B5"/>
  <c r="C4"/>
  <c r="B4"/>
  <c r="C3"/>
  <c r="B3"/>
</calcChain>
</file>

<file path=xl/sharedStrings.xml><?xml version="1.0" encoding="utf-8"?>
<sst xmlns="http://schemas.openxmlformats.org/spreadsheetml/2006/main" count="533" uniqueCount="428">
  <si>
    <t xml:space="preserve">AGRICOLTURA </t>
  </si>
  <si>
    <t>Oggetto</t>
  </si>
  <si>
    <t>Legge di riferimento</t>
  </si>
  <si>
    <t>Criteri e modalità</t>
  </si>
  <si>
    <t>Bando di apertura termini per la presentazione di domande di contributo per investimenti effettuati da imprese agricole e aziende di trasformazione e commercializzazione del settore vitivinicolo.</t>
  </si>
  <si>
    <t>Misura 1 - Intervento 1.1.1- Azioni di formazione professionale e acquisizione di competenze</t>
  </si>
  <si>
    <t>Misura 3 – Intervento 3.1.1 –interventi a sostegno delle forme associative degli agricoltori che operano nei regimi di qualità dei prodotti agricoli e alimentari e, con il loro coordinamento, gli agricoltori associati che partecipano per la prima volta a uno dei regimi di qualità ammessi</t>
  </si>
  <si>
    <t>Misura 3 - Intervento 3.2.1 –Interventi finalizzati alla la realizzazione di azioni di informazione e promozione riguardanti i prodotti agricoli e alimentari che rientrano tra i regimi di qualità</t>
  </si>
  <si>
    <t>Misura4 - Intervento 4.1.1 - Investimenti per migliorare le prestazioni e la sostenibilità
globali dell’azienda agricola</t>
  </si>
  <si>
    <t>Misura 4 - Intervento 4.2.1 - Investimenti per la trasformazione e commercializzazione dei prodotti agricoli</t>
  </si>
  <si>
    <t>Misura 5 - Intervento 5.2.1 - Investimenti per il ripristino dei terreni e del potenziale produttivo agricolo danneggiato da calamità naturali</t>
  </si>
  <si>
    <t>Misura 6 - Intervento 6.1.1 - Insediamento di giovani agricoltori</t>
  </si>
  <si>
    <t>Misura 6 -Intervento 6.4.1 Creazione e sviluppo della diversificazione delle imprese agricole</t>
  </si>
  <si>
    <t>Intervento 19.4.1 – Sostegno alla gestione e all’animazione territoriale del GAL [p</t>
  </si>
  <si>
    <t>Aiuti finalizzati alla riconversione e la ristrutturazione dei vigneti con lo scopo di aumentare la competitività.</t>
  </si>
  <si>
    <t xml:space="preserve">Intervento 19.1.1 – Sostegno all'animazione dei territori e alla preparazione della strategia </t>
  </si>
  <si>
    <t>Intervento 19.2.1 – Sostegno all’attuazione delle azioni previste dalla strategia di sviluppo locale di tipo partecipativo</t>
  </si>
  <si>
    <t>Misura 4 - Intervento 4.1.1 - Investimenti per migliorare le prestazioni e la sostenibilità globali dell’azienda agricola</t>
  </si>
  <si>
    <t>Misura 6 - Intervento 6.4.1 - Creazione e sviluppo della diversificazione delle imprese agricole</t>
  </si>
  <si>
    <t>Intervento 19.3.1 – Sostegno alla preparazione e realizzazione delle attività di cooperazione del GAL</t>
  </si>
  <si>
    <t>Fondo di rotazione per le agrienergie (impianti finalizzati alla produzione di energia)</t>
  </si>
  <si>
    <t xml:space="preserve">Finanziamenti regionali  per le iniziative delle associazioni dei consumatori </t>
  </si>
  <si>
    <t>Contributi finalizzati alla promozione di iniziative formative innovative per la qualificazione specialistica di figure professionali e supporto alle attività di ricerca.</t>
  </si>
  <si>
    <t>Contributi finalizzati al sostegno al settore apistico diretto a migliorare la produzione e commercializzazione dei prodotti dell'apicoltura</t>
  </si>
  <si>
    <t>Contributi finalizzati a promuovere le seguenti azioni:
a) assistenza tecnica e formazione professionale apicoltori;
b) lotta alla varroasi;
d) provvedimenti a sostegno dei laboratori di analisi;
e) misure di sostegno per il ripopolamento del patrimonio apicolo comunitario;
f) collaborazione con organismi specializzati per la realizzazione di programmi di ricerca.</t>
  </si>
  <si>
    <t>Promozione dei vini nei mercati dei Paesi Terzi
Campagna 2015/16</t>
  </si>
  <si>
    <t>Contributi per favorire l’introduzione di una gestione agronomica mirata a preservare e migliorare il suolo come risorsa, aumentando la quantità di acqua che si infiltra nel terreno,  allo scopo di contrastare l'erosione.</t>
  </si>
  <si>
    <t>Contributi per favorire la gestione attiva di “infrastrutture verdi” ovvero di formazioni lineari arboreoarbustive quali fasce tampone, siepi con connessa fascia erbacea di rispetto e boschetti naturalistici.</t>
  </si>
  <si>
    <t>Contributi finalizzati a  promuove la gestione sostenibile delle superfici investite da prati stabili, prati-pascoli, pascoli in
zone montane, con finalità produttiva, ambientale e paesaggistica.</t>
  </si>
  <si>
    <t>Contributi finalizzati al recupero e alla conservazione delle razze locali autoctone minacciate
d’abbandono.</t>
  </si>
  <si>
    <t>Contributi finalizzati a favorire la conversione all'agricoltura biologica.</t>
  </si>
  <si>
    <t>Contributi finalizzati al mantenimento dell'agricoltura biologica.</t>
  </si>
  <si>
    <t>Interventi finalizzati all'imboschimento dei terreni agricoli.</t>
  </si>
  <si>
    <t>Contributi rivolti alle aziende agricole, ricadenti nelle zone montane,  che non sono in grado di produrre una redditività comparabile con quella delle zone di pianura.</t>
  </si>
  <si>
    <t>Contributi in conto interessi sui prestiti a breve termine contratti dalle imprese agricole venete per le necessità legate all'anticipazione delle spese per la conduzione aziendale fino alla vendita dei prodotti</t>
  </si>
  <si>
    <t>Contributi per favorire la  ristrutturazione e riconversione dei vigneti.</t>
  </si>
  <si>
    <t>Realizzazione di uno studio su “La tutela del Made in nel settore agroalimentare”.
- sensibilizzare il pubblico di massa alla cultura della legalità nell’ambito della contraffazione .</t>
  </si>
  <si>
    <t>Contributo per investimenti effettuati da imprese agricole e aziende di trasformazione e commercializzazione del settore vitivinicolo.</t>
  </si>
  <si>
    <t>Interventi a favore della tartuficoltura</t>
  </si>
  <si>
    <t>Contributi per investimenti effettuati da imprese agricole e aziende di trasformazione e commercializzazione del settore vitivinicolo</t>
  </si>
  <si>
    <t>Contributo per la realizzazione/acquisizione, ristrutturazione di strutture e attrezzature finalizzate alla
valorizzazione di produzioni locali e specifiche tematiche agroambientali</t>
  </si>
  <si>
    <t>Agevolazioni su finanziamenti contratti per il consolidamento di passività onerose derivanti da finanziamenti bancari impiegati per investimenti aziendali.</t>
  </si>
  <si>
    <t>Concessione dei contributi, a favore dell'apicoltura</t>
  </si>
  <si>
    <t xml:space="preserve">Contributi per interventi per l’ammodernamento delle sale di smielatura e dei locali per la lavorazione ed il confezionamento di prodotti apistici e acquisto attrezzature ed impianti </t>
  </si>
  <si>
    <t>Aumento della potenzialità produttiva delle aziende che producono latte</t>
  </si>
  <si>
    <t xml:space="preserve">
Criteri e modalità </t>
  </si>
  <si>
    <t>Contributi e spese per l’organizzazione di mostre, manifestazioni e convegni di interesse regionale.</t>
  </si>
  <si>
    <t>Iniziative di ricerca, divulgazione e valorizzazione del patrimonio culturale linguistico su cui trova fondamento l'identità veneta</t>
  </si>
  <si>
    <t>Concessione di contributi per la realizzazione di attività di  tutela, valorizzazione e promozione del patrimonio linguistico e culturale veneto.</t>
  </si>
  <si>
    <t>Contributi per campagne operative di rilevamento e di scavo, interventi di restauro di beni archeologici e attività di catalogazione di beni archeologici.</t>
  </si>
  <si>
    <t xml:space="preserve">Bur n. 70 del 16/07/2004 Dgr n. 2045 del 02 luglio 2004 </t>
  </si>
  <si>
    <t>Contributi per costruzione, ampliamento e straordinaria manutenzione, di strutture da adibire, o già adibite, a sedi permanenti di  centri di servizi culturali, auditori, sale cinematografiche e teatrali, biblioteche, musei e archivi (esclusi gli archivi correnti)</t>
  </si>
  <si>
    <t>Interventi regionali per celebrazioni speciali in occasione della commemorazione di eventi storici di grande rilevanza o di personalità venete di prestigio nazionale o internazionale</t>
  </si>
  <si>
    <t>Iscrizione al Registro regionale  delle manifestazioni storiche di interesse locale</t>
  </si>
  <si>
    <t>Contributi per lo sviluppo e la diffusione delle attività culturali e la realizzazione di iniziative culturali</t>
  </si>
  <si>
    <t>Contributi a favore dei musei pubblici o privati
aperti regolarmente al pubblico e in attività, comprese le loro
sezioni distaccate.</t>
  </si>
  <si>
    <t>Contributi a favore degli archivi di ente locale e
di interesse locale.</t>
  </si>
  <si>
    <t xml:space="preserve">Contributi per le biblioteche di ente locale e di interesse locale </t>
  </si>
  <si>
    <t>Contributi per la promozione della cultura musicale di tipo corale e bandistico</t>
  </si>
  <si>
    <t>Contributi per la valorizzazione delle manifestazioni storiche e palii</t>
  </si>
  <si>
    <t>Contributi per la promozione e diffusione di attività artistiche, musicali, teatrali e cinematografiche</t>
  </si>
  <si>
    <t>Contributi per lo sviluppo, la diffusione e la valorizzazione delle attività e delle strutture culturali nell’ambito dei progetti di promozione della cultura all'estero.</t>
  </si>
  <si>
    <t>Promozione di iniziative editoriali riguardanti le fonti relative alla storia del Veneto</t>
  </si>
  <si>
    <t xml:space="preserve">Iniziative promosse direttamente dalla Regione con la collaborazione di enti e istituzioni nel settore dello spettacolo. </t>
  </si>
  <si>
    <t>Iniziative  a favore del patrimonio storico, culturale, architettonico e artistico di origine veneta nell'area mediterranea</t>
  </si>
  <si>
    <t>Contributi a favore della salvaguardia e valorizzazione di beni documentari relativi all'antifascismo e alla resistenza</t>
  </si>
  <si>
    <t>Programma delle celebrazioni del centenario della prima guerra mondiale. Modalità e criteri per la concessione di contributi a sostegno delle attività di valorizzazione.</t>
  </si>
  <si>
    <t>Contributi a favore dell'ammodernamento e adeguamento tecnologico delle sale cinematografiche del Veneto</t>
  </si>
  <si>
    <t>Contributi per il cinema e l'audiovisivo a favore della produzione cinematografica e per lo sviluppo di progetti cinematografici</t>
  </si>
  <si>
    <t>Contributi per la promozione e il sostegno della musica giovanile</t>
  </si>
  <si>
    <t>Premio letterario "Regione del Veneto - Leonilde e Arnaldo Settembrini - Mestre". Cinquantunesima edizione, anno 2013</t>
  </si>
  <si>
    <t xml:space="preserve">Contributo per interventi volti alla conservazione, manutenzione programmata, restauro e valorizzazione delle superfici esterne in qualunque modo decorate e aventi rilievo storico-artistico su edifici di proprietà non statale </t>
  </si>
  <si>
    <t>Interventi di salvaguardia e valorizzazione del patrimonio degli organi musicali nel Veneto</t>
  </si>
  <si>
    <t>Contributi per interventi sulle categorie di beni mediante l'applicazione degli standard catalografici, informatici e fotografici</t>
  </si>
  <si>
    <t>Contributi per la diffusione e valorizzazione delle attività artistiche, musicali, teatrali e cinematografiche nell’ambito del territorio regionale.</t>
  </si>
  <si>
    <t>Iniziative della Giunta  in materia di musei, biblioteche e archivi di enti locali o di interesse locale.</t>
  </si>
  <si>
    <t>Interventi regionali diretti, per la pubblicazione di opere monografiche o di collane, in collaborazione con Case editrici regionali e nazionali, finalizzati alla conoscenza della storia, della cultura e della civiltà del Veneto.</t>
  </si>
  <si>
    <t>Contributi per lo sviluppo, la diffusione e la valorizzazione delle attività e delle strutture culturali nell’ambito del territorio regionale.</t>
  </si>
  <si>
    <t>EDILIZIA ABITATIVA</t>
  </si>
  <si>
    <t>Fondo nazionale per il sostegno all'accesso alle abitazioni in locazione", al fine di sostenere le fasce sociali più deboli.</t>
  </si>
  <si>
    <t>Contributi finalizzati al recupero e la razionalizzazione degli immobili e degli alloggi di edilizia residenziale pubblica, da concedere in locazione</t>
  </si>
  <si>
    <t>Fondo immobiliare etico (denominato "Veneto Casa), rivolto alla realizzazione, al recupero e/o all'acquisto di immobili destinati alla locazione a canone calmierato, in favore di soggetti economicamente svantaggiati</t>
  </si>
  <si>
    <t>Contributo per la realizzazione del programma di riqualificazione urbana per alloggi a canone sostenibile</t>
  </si>
  <si>
    <t>Contributi a sostegno della politica della casa.</t>
  </si>
  <si>
    <t>Contributi per la realizzazione di interventi di costruzione o ristrutturazione secondo le tecniche e i principi dell'edilizia sostenibile</t>
  </si>
  <si>
    <t>Contributi straordinari per l'edilizia scolastica</t>
  </si>
  <si>
    <t>Concorso per la realizzazione o il recupero di
alloggi da concedere in locazione a canone concertato</t>
  </si>
  <si>
    <t xml:space="preserve"> Cooperative di abitazione e loro Consorzi, Fondazioni Onlus staturiamente dedicate a contrastare il disagio abitativo</t>
  </si>
  <si>
    <t>Concorso per la realizzazione di alloggi, da parte delle imprese di costruzione e loro Consorzi, da cedere in proprietà a prezzo convenzionato</t>
  </si>
  <si>
    <t>AMBIENTE</t>
  </si>
  <si>
    <t>Contributi per la predisposizione del Piano dell’illuminazione per il contenimento dell’inquinamento luminoso (PICIL), per gli interventi di bonifica e adeguamento degli impianti e per la realizzazione dei nuovi impianti di illuminazione pubblica e di illuminazione stradale</t>
  </si>
  <si>
    <t xml:space="preserve">Disciplina della ricerca, coltivazione e utilizzo delle acque minerali e termal. </t>
  </si>
  <si>
    <t>Contributi per  interventi finalizzati al contenimento del fenomeno dell’inquinamento luminoso.</t>
  </si>
  <si>
    <t xml:space="preserve">Contributi. per gli interventi di bonifica, adeguamento e realizzazione di impianti di illuminazione pubblica e illuminazione stradale </t>
  </si>
  <si>
    <t>Contributi per la rottamazione di autoveicoli inquinanti con contestuale acquisto di mezzi a basso impatto ambientale di nuova immatricolazione</t>
  </si>
  <si>
    <t>Concessione di contributi finalizzati all'acquisto di apparecchi per il riscaldamento domestico di potenza inferiore o uguale a 35 kW, alimentati a biomassa, previa rottamazione di apparecchi tecnologicamente non in linea con gli standard europei.</t>
  </si>
  <si>
    <t>Contributi ai Comuni della Regione Veneto  per la realizzazione di progetti di bike sharing.</t>
  </si>
  <si>
    <t xml:space="preserve">Contributi a favore degli organizzatori di feste e sagre, finalizzati ad incentivare l'attuazione di sistemi diretti alla riduzione della produzione di rifiuti e favorire la raccolta differenziata </t>
  </si>
  <si>
    <t>Contributi finalizzati a:
- Istituzione e manutenzione delle aree naturali protette;
- Interventi diretti alla gestione e smaltimento dei rifiuti.</t>
  </si>
  <si>
    <t>Contributi regionali per i contratti di fiume</t>
  </si>
  <si>
    <t>Contributi regionali a favore degli enti locali per la bonifica ed il ripristino ambientale dei siti inquinati.</t>
  </si>
  <si>
    <t>CACCIA E PESCA</t>
  </si>
  <si>
    <t xml:space="preserve">Contributo regionale a favore delle Comunità montane e delle Unioni montane per le spese di funzionamento. Esercizio finanziario 2015. </t>
  </si>
  <si>
    <t>Investimenti per interventi pubblici in favore dei settori della pesca professionale, della pesca dilettantistico-sportiva e dell'acquacoltura</t>
  </si>
  <si>
    <t xml:space="preserve">Contributi a favore delle Associazioni di pesca sportiva del Veneto per iniziative di valorizzazione, informazione e promozione del settore nonché per azioni di rafforzamento del ruolo di presidio ambientale svolto dai pescatori sportivi. </t>
  </si>
  <si>
    <t>Contributi per la realizzazione di opere atte a prevenire e a indennizzare i danni riconducibili alla presenza della fauna selvatica recati a produzioni agricole e zootecniche.</t>
  </si>
  <si>
    <t>Contributi a sostegno della piccola pesca costiera</t>
  </si>
  <si>
    <t>Contributo per diffondere, presso l’opinione pubblica, la conoscenza delle diverse specie ornitiche</t>
  </si>
  <si>
    <t xml:space="preserve">Sostegno regionale a favore delle progettualità espresse dal mondo dell’associazionismo dei pescatori sportivo-amatoriali. </t>
  </si>
  <si>
    <t>Iniziative regionali per lo sviluppo e la divulgazione delle conoscenze ecologiche e biologiche del settore faunistico</t>
  </si>
  <si>
    <t>COMMERCIO</t>
  </si>
  <si>
    <t>Contributi in conto capitale e finanziamenti  per la costituzione da parte di donne di imprese individuali, società e cooperative nei settori produttivo, commerciale e dei servizi</t>
  </si>
  <si>
    <t>Contributi in conto capitale e finanziamenti  per la costituzione da parte di giovani di imprese individuali, società e cooperative nei settori produttivo, commerciale e dei servizi</t>
  </si>
  <si>
    <t>Contributi per la riqualificazione della rete dell’offerta commerciale.</t>
  </si>
  <si>
    <t>Finanziamento di progetti-pilota ai fini dell’individuazione dei primi distretti del commercio del Veneto, in attuazione delle politiche attive di rilancio del settore commercio in ambito urbano</t>
  </si>
  <si>
    <t>Contributi finalizzati a favorire la  rivitalizzazione dei centri storici e urbani e la riqualificazione e modernizzazione delle relative
attività commerciali, terziarie e, più in generale, della complessiva offerta urbana.</t>
  </si>
  <si>
    <t>Fondo di rotazione per favorire l'accesso al credito ed agevolare gli investimenti</t>
  </si>
  <si>
    <t>Contributi per l’attuazione di programmi integrati di rivitalizzazione delle aree urbane centrali.</t>
  </si>
  <si>
    <t>COOPERAZIONE INTERNAZIONALE</t>
  </si>
  <si>
    <t>Contributi per il recupero, la conservazione e la valorizzazione del patrimonio culturale di origine veneta nell'Istria e nella Dalmazia</t>
  </si>
  <si>
    <t>Interventi regionali per prevenire e contrastare la violenza contro le donne.</t>
  </si>
  <si>
    <t>Contributi per progetti di cooperazione decentrata allo sviluppo e solidarietà internazionale - Anno 2015.</t>
  </si>
  <si>
    <t>Voucher educativi per coinvolgere  le scuole nella sperimentazione di qualificati percorsi educativi sui diritti umani.</t>
  </si>
  <si>
    <t>Contributi a sostegno delle iniziative di promozione delle minoranze etniche e linguistiche del Veneto.</t>
  </si>
  <si>
    <t>Finanziamento di progetti degli Enti locali del Veneto volti a favorire e/o sostenere la nascita e l'attività di Organismi di parità nei propri territori, in forma singola o associata.</t>
  </si>
  <si>
    <t>Sostegno di iniziative volte a facilitare il turismo anche culturale presso la nostra Regione dei nostri corregionali all'estero</t>
  </si>
  <si>
    <t xml:space="preserve">Contributi per interventi per la diffusione del commercio equo e solidale </t>
  </si>
  <si>
    <t>Progetti per la promozione dei diritti umani e della cultura di pace.</t>
  </si>
  <si>
    <t>Contributi regionali per iniziative di informazione, divulgazione e formazione sui temi dei diritti umani e della cultura di pace</t>
  </si>
  <si>
    <t>Contributi a fronte delle  spese sostenute per l'ottenimento della certificazione etico sociale</t>
  </si>
  <si>
    <t>Contributo per sostenere iniziative che contribuiscano allo sviluppo umano sostenibile nei Paesi internazionalmente riconosciuti in via di sviluppo.</t>
  </si>
  <si>
    <t>E-GOVERNMENT</t>
  </si>
  <si>
    <t>Concessione di contributi per la creazione di laboratori digitali (c.d. FabLab) in Veneto in attuazione della DGR n. 1475 del 12/08/13</t>
  </si>
  <si>
    <t>Promuovere l'attivazione di nuovi centri P3@veneti (o strutture a essi equivalenti) nonché incentivare il potenziamento di quelli esistenti.</t>
  </si>
  <si>
    <t>ENTI LOCALI</t>
  </si>
  <si>
    <t xml:space="preserve">Contributi a compensazione dei danni diretti e indiretti provocati nei comuni ove hanno sede gli impianti di imbottigliamento di acque minerali e nei comuni contermini </t>
  </si>
  <si>
    <t>'Interventi regionali per prevenire e contrastare la violenza contro le donne.</t>
  </si>
  <si>
    <t xml:space="preserve">Contributi per la fusione di Comuni e la costituzione, l'avvio e l'ampliamento dell'esercizio associato di funzioni fondamentali. nella forma dell' Unione di Comuni, dell'Unione montana e della Convenzione tra Comuni. </t>
  </si>
  <si>
    <t>Modalità e criteri per la presentazione delle manifestazioni di interesse per la realizzazione di scuole innovative per l'infanzia, primaria e secondaria di primo grado</t>
  </si>
  <si>
    <t>Interventi a sostegno degli Enti locali veneti in attuazione della L.R.  24.2.2012, n. 10 e dell'art. 1, commi 480 e seguenti della Legge 23</t>
  </si>
  <si>
    <t xml:space="preserve">Contributi ordinari e contributi statali "regionalizzati" per favorire l'esercizio associato di funzioni e servizi comunali. </t>
  </si>
  <si>
    <t>Interventi regionali per la promozione della legalità e della sicurezza.</t>
  </si>
  <si>
    <t>Contributi a favore dei Comuni o dei soggetti gestori del Servizio Idrico Integrato, per il restauro o sistemazione di pubbliche fontane o per l'installazione di nuove in punti di interesse pubblico ovvero per l'installazione delle c.d. "casette dell'acqua"</t>
  </si>
  <si>
    <t xml:space="preserve">Contributi regionali a favore dei Comuni ricadenti nelle aree svantaggiate di montagna ammettendo a finanziamento spese di gestione e funzionamento in settori specifici per il miglioramento dei servizi e della qualità della vita dei cittadini </t>
  </si>
  <si>
    <t>Finanziamento di progetti degli Enti locali del Veneto volti ad avviare e consolidare la presenza di servizi QUIDonna a carattere continuativo e permanente, di informazione, supporto e assistenza rivolti alle donne al fine di rendere effettivo il principio delle pari opportunità tra donna e uomo.</t>
  </si>
  <si>
    <t xml:space="preserve">Contributi per interventi regionali di sviluppo, diversificazione, potenziamento e riqualificazione delle strutture e infrastrutture pubbliche destinate ad un utilizzo ai fini turistici. </t>
  </si>
  <si>
    <t>Interventi per far fronte ai danni causati dall'innalzamento delle falde acquifere</t>
  </si>
  <si>
    <t>Contributi ai comuni per lo start up del servizio di informazione ed accoglienza turistica in attuazione della nuova legge regionale nel settore del turismo</t>
  </si>
  <si>
    <t>Contributi per acquistare o sistemare immobili dismessi o ceduti dal Ministero della Difesa</t>
  </si>
  <si>
    <t xml:space="preserve">Contributi regionali ai Comuni in attuazione delle politiche di conseguimento degli obiettivi di risparmio energetico disposte dalla D.G.R.V. n. 1594 del 31 luglio 2012 </t>
  </si>
  <si>
    <t>Contributi finalizzati alla promozione e al sostegno di progetti in materia di riordino territoriale e l'avvio e la riorganizzazione di gestioni associate per l'esercizio delle funzioni e servizi comunali da parte dei comuni e loro forme associative, volte a rafforzare l'assetto istituzionale del territorio.</t>
  </si>
  <si>
    <t>Contributi per favorire la fusione dei Comuni</t>
  </si>
  <si>
    <t>Contributi sulle spese sostenute per predisporre progetti di fattibilità finalizzati alla
riorganizzazione sovra comunale delle funzioni e servizi, tramite fusione di Comuni o costituzione di
Unione di Comuni</t>
  </si>
  <si>
    <t>Interventi a favore della mobilità e della sicurezza stradale</t>
  </si>
  <si>
    <t>Contributi per la realizzazione di progetti di potenziamento e incremento delle dotazioni di soccorso ad uso di protezione civile</t>
  </si>
  <si>
    <t xml:space="preserve">Finanziamento di corsi di formazione per il personale degli Enti Locali del Veneto, nell'ambito delle azioni regionali per favorire l'associazionismo comunale e la fusione dei Comuni </t>
  </si>
  <si>
    <t>Contributi per l’attuazione del piano di zonizzazione per la gestione in forma associata del servizio di polizia locale</t>
  </si>
  <si>
    <t xml:space="preserve">Contributi per interventi di rilevanza nazionale a favore della sicurezza stradale </t>
  </si>
  <si>
    <t>Contributi per istituzione di parchi e riserve naturali a interesse locale, redazione del piano ambientale, interventi per la conservazione e/o il ripristino degli ambiti di interesse naturalistico</t>
  </si>
  <si>
    <t xml:space="preserve">Interventi per il miglioramento dei servizi e della qualità della vita dei cittadini ivi residenti </t>
  </si>
  <si>
    <t>Contributi ai comuni ricadenti nelle aree svantaggiate di montagna.</t>
  </si>
  <si>
    <t>Contributi ai Comuni per la progettazione di parcheggi scambiatori</t>
  </si>
  <si>
    <t>Contributi per la realizzazione di opere di urbanizzazione secondaria.</t>
  </si>
  <si>
    <t xml:space="preserve">contributi ordinari e contributi statali  per favorire l'esercizio associato di funzioni e servizi comunali. </t>
  </si>
  <si>
    <t xml:space="preserve">Contributiper spese di investimento necessarie ed occorrenti per il primo impianto, la riorganizzazione e l'ampliamento delle strutture e dei servizi dell'Unione </t>
  </si>
  <si>
    <t>Contributi per  le spese di investimento occorrenti per il primo impianto, la riorganizzazione e l'ampliamento delle strutture e dei servizi necessari per l'esercizio in forma associata di funzioni e servizi comunali</t>
  </si>
  <si>
    <t>Contributi per spese d'investimento occorrenti per il primo impianto, la riorganizzazione e l'ampliamento delle strutture e dei servizi necessari per l'esercizio in forma associata di funzioni e servizi conferiti dai Comuni alle Comunità Montane di appartenenza</t>
  </si>
  <si>
    <t xml:space="preserve">Interventi finanziari regionali a favore degli Enti locali per la bonifica e il ripristino ambientale dei siti inquinati.  </t>
  </si>
  <si>
    <t>Concessione di contributi al fine dell’educazione, dell’informazione e della sensibilizzazione, nella prevenzione degli incidenti stradali</t>
  </si>
  <si>
    <t>Contributi a favore di Unioni di Comuni e Convenzioni tra Comuni per la costituzione, l'avvio e l'ampliamento dell'esercizio associato di funzioni fondamentali</t>
  </si>
  <si>
    <t>ENERGIA</t>
  </si>
  <si>
    <t>Contributi in conto capitale per la realizzazione di reti di teleriscaldamento.</t>
  </si>
  <si>
    <t>Contributi finalizzato alla realizzazione di interventi sull'involucro degli edifici pubblici finalizzati al contenimento dei consumi energetici.</t>
  </si>
  <si>
    <t>Contributo per le attività degli “Sportelli energetici informativi”.</t>
  </si>
  <si>
    <t>FLUSSI MIGRATORI</t>
  </si>
  <si>
    <t>Contributi annuali per le spese di funzionamento sostenute dalle associazioni venete di emigrazione iscritte al registro regionale.</t>
  </si>
  <si>
    <t>Borse di studio per giovani oriundi veneti residenti all’estero.</t>
  </si>
  <si>
    <t>Contributi per la frequenza di master universitari per giovani oriundi veneti residenti all’estero,</t>
  </si>
  <si>
    <t>Sostegno di iniziative che promuovano di interscambio imprenditoriale finalizzate alla collaborazione tra imprenditori veneti e imprenditori di origina veneta per instaurare relazioni economiche di partenariato.</t>
  </si>
  <si>
    <t>Sostegno di iniziative che promuovano interscambio tra giovani veneti e giovani oriundi veneti residenti all’estero.</t>
  </si>
  <si>
    <t xml:space="preserve">Contributi per il rimborso, anche parziale, delle spese sostenute per il viaggio, il trasporto masserizie e la prima sistemazione in Veneto da parte dei veneti emigrati per il loro rientro . </t>
  </si>
  <si>
    <t>Contributi per l'acquisto o costruzione di un alloggio avente le caratteristiche previste per l’edilizia residenziale pubblicao o recupero abitativo.</t>
  </si>
  <si>
    <t xml:space="preserve">Contributi per promuovere la realizzazione di interventi e di iniziative di connotazione culturale,  volti a preservare le nostre tradizioni, la nostra storia, i nostri valori presso i nostri corregionali all'estero. </t>
  </si>
  <si>
    <t xml:space="preserve">Sostegno a iniziative di riqualificazione professionale, culturali,scambi a favore dei veneti nel mondo e loro discendenti </t>
  </si>
  <si>
    <t>Formazione</t>
  </si>
  <si>
    <t>Percorsi triennali di istruzione e formazione da realizzare in via sussidiaria negli istituti professionali nel triennio 2016/2019</t>
  </si>
  <si>
    <t>Progetti formativi rivolti ad aspiranti Operatori Socio Sanitari</t>
  </si>
  <si>
    <t>Progetti formativi per un percorso formativo sperimentale di alta formazione per giurista d’impresa anno 2016</t>
  </si>
  <si>
    <t>Percorsi formativi per il “Personale addetto ai servizi di controllo delle attività di intrattenimento e di spettacolo nei luoghi aperti al pubblico o in pubblici esercizi</t>
  </si>
  <si>
    <t xml:space="preserve"> Interventi per lo sviluppo della competitività d'impresa e la valorizzazione del capitale umano in essa presente, al fine di assicurare il mantenimento dei posti di lavoro esistenti e generare nuove opportunità di crescita e occupazione.</t>
  </si>
  <si>
    <t>Interventi finalizzati  a supportare le imprese che desiderano riqualificare o valorizzare le competenze del proprio capitale umano</t>
  </si>
  <si>
    <t>Interventi formativi di terzo anno nelle sezioni comparti vari ed edilizia finalizzati all'assolvimento dell'obbligo di istruzione, da realizzare nell'anno formativo 2015-2016 nell'ambito dei percorsi triennali di istruzione e formazione</t>
  </si>
  <si>
    <t>Interventi formativi di terzo anno nella sezione servizi del benessere finalizzati all'assolvimento dell'obbligo di istruzione, da realizzare nell'anno formativo 2015-2016 nell'ambito dei percorsi triennali di istruzione e formazione</t>
  </si>
  <si>
    <t xml:space="preserve"> Interventi formativi di primo e secondo anno nelle sezioni comparti vari ed edilizia finalizzati all'assolvimento dell'obbligo di istruzione, da realizzare nell'anno formativo 2015-2016 nell'ambito dei percorsi triennali di istruzione e formazione.</t>
  </si>
  <si>
    <t>Interventi formativi di primo e secondo anno nella sezione servizi del benessere finalizzati all'assolvimento dell'obbligo di istruzione, da realizzare nell'anno formativo 2015-2016 nell'ambito dei percorsi triennali di istruzione e formazione.</t>
  </si>
  <si>
    <t>Direttiva per la presentazione di progetti formativi per Responsabile Tecnico in materia di gestione dei rifiuti. Periodo 2013/2016</t>
  </si>
  <si>
    <t>Piano esecutivo regionale di attuazione della garanzia per i giovani. PON YEI 2014/2020.
Percorsi di istruzione e formazione di quarto anno per il rilascio del diploma professionale.</t>
  </si>
  <si>
    <t>Riconoscimento alle  Imprese venete di  Eccellenza nell’erogazione di attività formative</t>
  </si>
  <si>
    <t>Interventi di formazione professionale, per "Responsabile tecnico delle operazioni di revisione periodica dei veicoli a motore</t>
  </si>
  <si>
    <t>Creazione di  Youth corner,  accessibile ai giovani che eroghi servizi di accoglienza e informazione sul programma e di accesso alla Garanzia Giovani.</t>
  </si>
  <si>
    <t xml:space="preserve">Contributi per la presentazione di progetti formativi settore restauro </t>
  </si>
  <si>
    <t xml:space="preserve">Promuovere l'imprenditorialità, l'innovazione e la creazione d'impresa da parte dei giovani, promuovendo la realizzazione di progetti finalizzati al sostegno e allo sviluppo di specifiche idee imprenditoriali (già individuate sin dalla fase di presentazione). </t>
  </si>
  <si>
    <t>Favorire l’inserimento o il reinserimento dei giovani, nonché la loro permanenza nel mondo del lavoro.</t>
  </si>
  <si>
    <t>Approvazione Direttiva per la presentazione di progetti formativi per Addetti e Responsabili dei Servizi di Prevenzione e Protezione e per Datore di Lavoro che svolge direttamente i compiti di prevenzione e protezione dai rischi</t>
  </si>
  <si>
    <t>Approvazione Direttiva per la presentazione di progetti formativi per Responsabile tecnico di tintolavanderia.</t>
  </si>
  <si>
    <t>Percorsi triennali di Istruzione e Formazione Professionale da realizzare in via sussidiaria presso gli Istituti Professionali di Stato nel triennio 2015/2018.</t>
  </si>
  <si>
    <t>Finanziamenti di progetti di pubblica utilità attivati dai Comuni.</t>
  </si>
  <si>
    <t>Finanziamenti di interventi formativi nell'ambito del Piano Sicurezza delle piccole, medie e micro imprese e rivolti principalmente ad alcune categorie di lavoratori.</t>
  </si>
  <si>
    <t>Percorsi informativi/formativi, integrati nell’offerta formativa annuale, a carattere fortemente
esperienziale, rivolti a:
a) bambini e ragazzi della scuola primaria;
b) ragazzi della scuola secondaria di primo grado;
c) ragazzi della scuola secondaria di secondo grado</t>
  </si>
  <si>
    <t xml:space="preserve">Interventi di sostegno per la ristrutturazione degli Organismi di formazione e l'acquisto di attrezzature per l'utilizzo di strumenti informatici di registrazione delle presenze </t>
  </si>
  <si>
    <t>Interventi a supporto dei bambini con buon potenziale cognitivo -  promozione e valorizzazione dei talenti nel sistema scolastico, nonché di sostenere le attività di accoglienza e sostegno alle famiglie</t>
  </si>
  <si>
    <t>ISTRUZIONE</t>
  </si>
  <si>
    <t>“Move for the Future” - Progetti di formazione linguistica, anche all’estero, della durata massima di 120 ore, proposti da Enti accreditati per la formazione superiore.</t>
  </si>
  <si>
    <t>Fondo Sociale Europeo 2014-2020 - Obiettivo generale "Investimenti in favore della crescita e l'Occupazione - Reg. 1304/2013 - Asse 3 "Istruzione e Formazione" - Obiettivo Tematico 10 - Priorità d'investimento 10.iv - Obiettivo Specifico 11 - Settore 3B3I - Sottosettore 3B3I1</t>
  </si>
  <si>
    <t>Progetti interdisciplinari e/o interateneo riguardanti un campo di ricerca di particolare complessità tecnico-scientifica ed operativa che necessita di professionalità diverse</t>
  </si>
  <si>
    <t>"Assegni di Ricerca" Progetti individuali di ricerca incentrati su una tematica/disciplina/area di ricerca e afferenti ad un settore/comparto economico di rilevanza regionale.</t>
  </si>
  <si>
    <t>Riapertura termini dell'avviso pubblico “Alternanza Scuola – Lavoro – itinerari di conoscenze” per la presentazione di progetti sperimentali e di apprendimento, approvato con Dgr n. 870 del 13 luglio 2015</t>
  </si>
  <si>
    <t>Progetti di alternanza scuola-lavoro rivolti a studenti che frequentano il terzo, quarto e quinto anno degli Istituti di istruzione secondaria di II° grado.</t>
  </si>
  <si>
    <t>Contributo regionale per i corsi degli istituti tecnici Superiori  (I.T.S.)
Direttiva per la presentazione di progetti formativi per percorsi di tecnico superiore per il biennio 2015-2017</t>
  </si>
  <si>
    <t xml:space="preserve">Interventi finalizzati a favorire la pratica degli sport acquatici nelle scuole.
Approvazione dello schema di Protocollo di Intesa tra la Regione del Veneto, l'Ufficio Scolastico Regionale per il Veneto e la Federazione Italiana Nuoto </t>
  </si>
  <si>
    <t>Contributo regionale "Buono-Scuola" -Anno scolastico-formativo 2014-2015.</t>
  </si>
  <si>
    <t>Contributo regionale "Buono - Libri e supporti alla didattica alternativi"
anno scolastico formativo 2015/2016</t>
  </si>
  <si>
    <t>Contributi per la la realizzazione di percorsi educativi per le scuole finalizzati alla valorizzazione della cultura alpina.</t>
  </si>
  <si>
    <t>Contributi regionali "Libri in Comodato e supporti alla didattica alternativi". 
Anno Scolastico 2013-2014</t>
  </si>
  <si>
    <t>Contributo regionale "Buono - Trasporto"</t>
  </si>
  <si>
    <t>Concorso per i migliori elaborati prodotti dalle scuole venete sul tema: “1914: verso l’entrata in Guerra dell’Italia”.</t>
  </si>
  <si>
    <t>Contributo per l’integrazione scolastica e sociale di bambini e ragazzi con difficoltà cognitive e di apprendimento.</t>
  </si>
  <si>
    <t>Favorire l'integrazione scolastica</t>
  </si>
  <si>
    <t>Contributo per “Interventi per l’arricchimento dell’offerta formativa delle istituzioni scolastiche statali e paritarie e per il sostegno dei progetti di rilevanza regionale e/o nazionale dedicati agli studenti del Veneto</t>
  </si>
  <si>
    <t>Interventi a sostegno dei progetti di rilevanza regionale e/o nazionale finalizzati all’integrazione
e promozione dell’offerta formativa scolastica in Veneto.</t>
  </si>
  <si>
    <t>Contributo regionale "Borsa di Studio"</t>
  </si>
  <si>
    <t>Contributi per concorrere nei costi di trasporto sostenuti direttamente dalle Istituzioni scolastiche</t>
  </si>
  <si>
    <t>INDUSTRIA E ARTIGIANATO</t>
  </si>
  <si>
    <t>Fondo di rotazione per la concessione di finanziamenti per la realizzazione di progetti di investimento a sostegno delle società cooperative</t>
  </si>
  <si>
    <t>Interventi di ingegnaria finanziaria per il sostegno e lo sviluppo delle piccole e medie imprese</t>
  </si>
  <si>
    <t>Pacchetto di misure speciali anticrisi:finanziamenti agevolati alle piccole e medie imprese in difficoltà, d'importo limitato, supportati da procedure snelle e facilitate,</t>
  </si>
  <si>
    <t>Fondo di rotazione per la concessione di finanziamenti agevolati alle imprese artigiane</t>
  </si>
  <si>
    <t xml:space="preserve">Interventi per finanziamenti agevolati alle imprese artigiane </t>
  </si>
  <si>
    <t>Finanziamento di iniziative a sostegno del tessuto produttivo dell’area del Polesine</t>
  </si>
  <si>
    <t>finanziamento bancario chirografario agevolato, erogato dalla banca
convenzionata scelta dall’impresa beneficiaria,  a tasso zero per
il 100% dell'importo concesso, quest’ultimo compreso tra euro 5.000 e euro 100.000</t>
  </si>
  <si>
    <t>Adesione della Regione Veneto all'"Accordo per il credito 2013" sottoscritto da ABI ed Associazioni delle Imprese, in vigore dal 1° ottobre 2013. l'accordo concede la  possibilità per le Piccole e Medie Imprese di sospendere i finanziamenti agevolati concessi con risorse regionali gestite in cofinanziamento con il sistema bancario.</t>
  </si>
  <si>
    <t xml:space="preserve">pacchetto di misure speciali anticrisi:finanziamenti agevolati alle piccole e medie imprese in difficoltà, d'importo limitato, supportati da procedure snelle e facilitate, </t>
  </si>
  <si>
    <t>Fondo di rotazione per la concessione di finanziamenti agevolati alle PMI</t>
  </si>
  <si>
    <t>Contributi per interventi di sostegno della domanda di servizi informativi telematici personalizzati.</t>
  </si>
  <si>
    <t>Contributi in conto capitale e finanziamento bancario agevolato  per la promozione di nuove imprese e di innovazione dell'imprenditoria femminile</t>
  </si>
  <si>
    <t>Contributi per l'introduzione del sistema di qualità aziendale anche al fine
di ottenere le certificazioni e di elevarne il livello tecnologico</t>
  </si>
  <si>
    <t xml:space="preserve">Contributi per la costruzione e il restauro di imbarcazioni in legno tipiche e tradizionali della Laguna di Venezia e relativi accessori </t>
  </si>
  <si>
    <t>Agevolazione per  l'acquisto o la locazione finanziaria di macchine utensili o di produzione nuove di fabbrica.</t>
  </si>
  <si>
    <t>INNOVAZIONE E SVILUPPO</t>
  </si>
  <si>
    <t>Assegnazione di risorse per interventi destinati ad aggregazioni di filiere omogenee  ai sensi dell'articolo 10 bis della legge regionale 4 aprile 2003, n. 8</t>
  </si>
  <si>
    <t>finanziamento di progetti gestiti dalle aggregazioni di impresa</t>
  </si>
  <si>
    <t>Bando a sportello per il finanziamento di servizi alle imprese riguardante l'impiego di figure professionali di Temporary Manager</t>
  </si>
  <si>
    <t>Contributi per la promozione ed il coordinamento della ricerca scientifica, dello sviluppo economico e dell'innovazione</t>
  </si>
  <si>
    <t>Contributi per l'attività  di ricerca e 
sviluppo sperimentale sulle tecnologie dell'idrogeno</t>
  </si>
  <si>
    <t>Agevolazioni ad attività di ricerca industriale, sviluppo sperimentale, innovazione, trasferimento tecnologico, formazione ed utilizzazione di risorse umane qualificate.</t>
  </si>
  <si>
    <t>LAVORI PUBBLICI</t>
  </si>
  <si>
    <t>Contributi per interventi  a tutela della cultura dei Rom e dei Sinti</t>
  </si>
  <si>
    <t>Finanziamento per interventi relativi agli edifici per il culto.</t>
  </si>
  <si>
    <t>Finanziamento per interventi relativi agli edifici per il culto  per opere di straordinaria manutenzione, di restauro e di risanamento conservativo.</t>
  </si>
  <si>
    <t>Finanziamenti per interventi, relativi agli edifici per il culto, di beni mobili e per la realizzazione di sistemi di sicurezza e di antifurto.</t>
  </si>
  <si>
    <t>Interventi strutturali di rafforzamento locale o di miglioramento sismico  su edifici pubblici.</t>
  </si>
  <si>
    <t>Contributi per Indagini di micro zonazione sismica.</t>
  </si>
  <si>
    <t>Manifestazioni di interesse proposte dagli Enti locali interessati alla costruzione di scuole innovative dal punto di vista architettonico, impiantistico, tecnologico, dell'efficienza energetica e della sicurezza strutturale estrutturale e antisismica.</t>
  </si>
  <si>
    <t>Interventi finalizzati alla  ristrutturazione, miglioramento, messa in sicurezza, adeguamento sismico, efficientamento energetico di immobili di proprietà pubblica adibiti all’istruzione scolastica e all'alta formazione artistica, musicale e coreutica e immobili adibiti ad alloggi e residenze per studenti universitari, di proprietà degli enti locali.</t>
  </si>
  <si>
    <t>Contributi regionali ai comuni in attuazione delle politiche di conseguimento degli obiettivi di risparmio energetico.</t>
  </si>
  <si>
    <t>Intervento regionale per l'ampliamento, completamento e sistemazione di edifici scolastici per le scuole materne,elementari e medie</t>
  </si>
  <si>
    <t>Contributi per ampliamento, completamento e sistemazione edifici scolastici per le scuole materne, elementari e medie</t>
  </si>
  <si>
    <t>Contributi per interventi a favore dei centri storici dei Comuni minori</t>
  </si>
  <si>
    <t>Contributi per  la fruibilità degli edifici e spazi pubblici da parte delle persone con disabilità</t>
  </si>
  <si>
    <t>Contributi per l'adeguamento dei servizi di trasporto pubblico locale finalizzati all'accessibilità e l'uso di mezzi di trasporto alle persone con disabilità</t>
  </si>
  <si>
    <t xml:space="preserve">Contributi in materia di beni immobili non statali a carattere storico - monumentale per restauro e risanamento conservativo, manutenzione straordinaria e adeguamento impiantistico </t>
  </si>
  <si>
    <t>Progetti formativi per gli apprendisti assunti con contratto di apprendistato professionalizzante.</t>
  </si>
  <si>
    <t>Progetti per la realizzazione di percorsi di riqualificazione e outplacement a favore di lavoratori coinvolti da processi di crisi e a rischio di disoccupazione. La Direttiva si pone la finalità di sostenere i lavoratori di aziende in crisi attraverso la realizzazione di percorsi personalizzati di orientamento, formazione e accompagnamento al lavoro, favorendone la riqualificazione professionale e il reimpiego.</t>
  </si>
  <si>
    <t>Progetti per la realizzazione di “Work Experience”  - Modalità a sportello –
Anno 2016</t>
  </si>
  <si>
    <t>Progetti per la realizzazione di “Work Experience”  - Modalità a sportello –
Anno 2015.</t>
  </si>
  <si>
    <t>Favorire l’accesso all’occupazione di specifiche tipologie di lavoratori che incontrano particolare difficoltà ad affermarsi nel mercato del lavoro.</t>
  </si>
  <si>
    <t>Programma Operativo Regionale 2014-2020 - Fondo Sociale Europeo – Ob. Competitività Regionale e Occupazione - Reg. (UE) n. 1303/2013, Reg. (UE) n. 1304/2013. Asse II - Inclusione Sociale - Direttiva per la realizzazione di interventi di Politiche Attive - Modalità a sportello – Anno 2015.</t>
  </si>
  <si>
    <t xml:space="preserve"> Percorsi di riqualificazione e outplacement per lavoratori a rischio di disoccupazione - Modalità a sportello - Anno 2015.
</t>
  </si>
  <si>
    <t>Tirocini di inserimento lavorativo per soggetti espulsi dal mercato del lavoro con più di 29 anni.</t>
  </si>
  <si>
    <t>Percorsi formativi per addetti all'assistenza alla famiglia e di primo soccorso. Edizione anno 2015. Incarico tramite convenzione all'ULSS 13 - Dolo Mirano</t>
  </si>
  <si>
    <t>Azioni di accompagnamento al fine di facilitare l’integrazione lavorativa, lo sviluppo delle potenzialità dei soggetti svantaggiati nonché il mantenimento dei lavoratori
svantaggiati nel posto di lavoro.</t>
  </si>
  <si>
    <t>Bando per il finanziamento di interventi a favore delle reti di imprese operanti nella Regione Autonoma della Sardegna e nella Regione Veneto</t>
  </si>
  <si>
    <t>Interventi a sostegno delle imprese in crisi attraverso l'erogazione di servizi di consulenza specialistica e la definizione di piani di sviluppo, rilancio e accompagnamento.</t>
  </si>
  <si>
    <t>Istituzione del fondo per l'erogazione di un contributo per l'impiego di disoccupati nello svolgimento di lavori di pubblica utilità presso i comuni o loro enti strumentali o società partecipate</t>
  </si>
  <si>
    <t>Agevolazioni per favorire la partecipazione dei lavoratori alla proprietà e alla gestione
dell’impresa</t>
  </si>
  <si>
    <t>Avviso per il reingresso nel mercato del lavoro di lavoratori e lavoratrici dipendenti o ex dipendenti in esubero a seguito di processi di riorganizzazione aziendale.</t>
  </si>
  <si>
    <t>Finanziamento di tirocini estivi di orientamento rivolti a ragazzi e ragazze iscritti, al terzo e quarto anno di Istituti scolastici di istruzione secondaria di secondo grado.</t>
  </si>
  <si>
    <t>Contributi per la Creazione di una nuova auto-imprenditorialità i.e. Smart</t>
  </si>
  <si>
    <t>PROTEZIONE CIVILE</t>
  </si>
  <si>
    <t>Contributi  al Consorzio Terme Euganee per l'attuazione della prima parte del progetto "alle terme con i cuccioli" .</t>
  </si>
  <si>
    <t xml:space="preserve">Contributi agli Enti Locali per la realizzazione o ristrutturazione di sedi e magazzini di Protezione Civile finalizzati al potenziamento del Sistema regionale di Protezione Civile </t>
  </si>
  <si>
    <t>Contributi finalizzati alla  promozione di studi, ricerche e iniziative sul tema della previsione e della prevenzione in materia di protezione civile e all'organizzazione di corsi di formazione, qualificazione, riqualificazione e aggiornamento di quanti operano nel Sistema regionale di protezione civile.</t>
  </si>
  <si>
    <t>Contributi per spese d’investimento per lo svolgimento delle attività di prevenzione e lotta attiva agli incendi boschivi.</t>
  </si>
  <si>
    <t>Contributo annuale per l'acquisto di mezzi, attrezzature e dotazioni di protezione civile da assegnare alle Organizzazioni iscritte all'Albo dei gruppi volontari di protezione civile.</t>
  </si>
  <si>
    <t>SANITA'</t>
  </si>
  <si>
    <t xml:space="preserve">Interventi a favore delle farmacie rurali </t>
  </si>
  <si>
    <t>Contributo straordinario a favore della Fondazione Città della Speranza per la sperimentazione di un percorso formativo di volontariato giovanile.</t>
  </si>
  <si>
    <t>Contributi per la realizzazione del progetto in merito alla predisposizione dei modelli procedurali standard di processo per l'implementazione della gestione del governo del rischio e dei controlli nelle aziende del sistema sanitario regionale</t>
  </si>
  <si>
    <t>Contributi per promuovere la realizzazione di progetti nati all’interno di
collaborazioni pubblico private finalizzate a migliorare la qualità del sistema e sperimentare nuovi modelli in
sanità.</t>
  </si>
  <si>
    <t>Contributi per progetti di ricerca, innovazione e formazione in sanità</t>
  </si>
  <si>
    <t>Bando per la realizzazione di progetti pluriennali di ricerca sanitaria finalizzata</t>
  </si>
  <si>
    <t>Contributi per la realizzazione di canili per la detenzione dei cani randagi.</t>
  </si>
  <si>
    <t>Erogazione gratuita dei prodotti dietetici senza glutine a tutti gli assistiti affetti da celiachia del Veneto, nei limiti massimi di spesa mensile previsti dal DM 4 maggio 2006</t>
  </si>
  <si>
    <t>Finanziamento borse di studio per la Scuola di specializzazione in Farmacia Ospedaliera afferente all'Università degli Studi di Padova - Anno Accademico 2014/2015</t>
  </si>
  <si>
    <t xml:space="preserve">Contributo per l'anno 2015  per la ricerca sul trapianto di organi, tessuti, cellule e medicina rigenerativa </t>
  </si>
  <si>
    <t>Realizzazione di strutture destinate o da destinarsi all’erogazione di servizi innovativi per la disabilità</t>
  </si>
  <si>
    <t>Contributo regionale per incrementare gli interventi di sterilizzazione dei cani randagi e dei gatti che vivono in stato di libertà e altre azioni medico veterinarie volte alla prevenzione del fenomeno del randagismo</t>
  </si>
  <si>
    <t>Contributi per la modifica degli strumenti di guida , a favore dei titolari di patente di guida delle categorie A, B o C speciali, con limitazioni motorie permanenti</t>
  </si>
  <si>
    <t>Contributi per la promozione, la conoscenza, lo studio e l’utilizzo della Pet Therapy</t>
  </si>
  <si>
    <t>Finanziamenti per la realizzazione di progetti a favore delle persone con disturbi specifici dell'apprendimento</t>
  </si>
  <si>
    <t>Contributi da assegnare ad interventi finalizzati all’adozione o al miglioramento dei propri sistemi di gestione
della salute e sicurezza sul lavoro.</t>
  </si>
  <si>
    <t>Contributi alle Aziende agricole ed edili per migliorare la gestione della salute e sicurezza sul lavoro.</t>
  </si>
  <si>
    <t>SICUREZZA URBANA E POLIZIA LOCALE</t>
  </si>
  <si>
    <t>Sostegno delle Associazioni Combattentistiche, d'Arma e delle Forze dell'Ordine</t>
  </si>
  <si>
    <t xml:space="preserve">Premio legalità e sicurezza. </t>
  </si>
  <si>
    <t>Interventi per la prevenzione del crimine organizzato e mafioso nonchè per la promozione della cultura della legalità e della cittadinanza responsabile</t>
  </si>
  <si>
    <t>Contributi finalizzati all'acquisizione delle dotazioni strumentali e delle risorse necessarie
per l’esercizio associato del servizio di polizia locale.</t>
  </si>
  <si>
    <t>SOCIALE</t>
  </si>
  <si>
    <t xml:space="preserve">Criteri e modalità </t>
  </si>
  <si>
    <t>Promozione, nell'ambito delle comunità locali del territorio regionale, di accordi denominati "Alleanze per la Famiglia", in coerenza anche con quanto espresso nel "Piano Nazionale per la Famiglia" approvato dal Consiglio dei Ministri il 7 giugno 2012.</t>
  </si>
  <si>
    <t>Fondo di solidarietà ai familiari di lavoratrici e lavoratori deceduti a causa di incidenti nei luoghi di lavoro</t>
  </si>
  <si>
    <t>Contributi  a favore delle famiglie che assistono in casa persone non autosufficienti: Impegnativa di Cura domiciliare</t>
  </si>
  <si>
    <t xml:space="preserve"> Assegnazione di quote ai Comuni e alle Aziende ULSS per interventi a favore dei minori in situazione di disagio e inserimento presso famiglie e strutture tutelari.</t>
  </si>
  <si>
    <t>Contributo per la realizzazione di servizi educativi alla prima infanzia</t>
  </si>
  <si>
    <t>Contributi alle Comunità religiose che assistono direttamente i propri religiosi anziani non autosufficienti</t>
  </si>
  <si>
    <t xml:space="preserve">Contributo a ristoro delle spese per il trasporto e il vitto delle persone con disabilità grave frequentanti i Centri Diurni </t>
  </si>
  <si>
    <t>Contributi per l’informazione televisiva a favore dei non udenti</t>
  </si>
  <si>
    <t>Contributi ai consultori familiari privati</t>
  </si>
  <si>
    <t>Contributi  per il funzionamento delle scuole dell'infanzia non statali.</t>
  </si>
  <si>
    <t xml:space="preserve"> Interventi a favore di organismi che promuovono l'attività non lucrativa di utilità sociale, di solidarietà e di volontariato</t>
  </si>
  <si>
    <t xml:space="preserve">Interventi per combatrtere la povertà e il disagio sociale attraverso la redistribuzione delle eccedenze alimentari. </t>
  </si>
  <si>
    <t xml:space="preserve"> Progetto regionale "Sollievo" a favore delle persone affette da decadimento cognitivo. </t>
  </si>
  <si>
    <t>Contributi ai cittadini veneti portatori di handicap psicofisici che applicano il metodo Doman o Vojta o Fay o ABA</t>
  </si>
  <si>
    <t>Finanziamenti per la realizzazione del  progetto "Centro EssAgi" istituito dalla Provincia di Rovigo relativo a interventi mirati di formazione ed educazione a giovani in situazione di fragilità sociale</t>
  </si>
  <si>
    <t>Interventi regionali per prevenire e contrastare la violenza contro le donne</t>
  </si>
  <si>
    <t>Contributi atti a favorire il  potenziamento di interventi di educazione alla relazionalità, all'affettività ed alla sessualità nelle Scuole.</t>
  </si>
  <si>
    <t>Contributi atti a favorire il potenziamento degli interventi di sostegno alla genitorialità in situazioni di difficoltà relazionali e/o sociali.</t>
  </si>
  <si>
    <t>Interventi finalizzati a promuovere la permanenza della persona anziana nel proprio contesto di vita, anche quando non
autosufficiente.</t>
  </si>
  <si>
    <t xml:space="preserve">Progetto per la sperimentazione di un programma residenziale innovativo, breve e strategico per minori/adolescenti tossicofili.  </t>
  </si>
  <si>
    <t>Progetti mirati di intervento a favore della domiciliarità in situazioni straordinarie</t>
  </si>
  <si>
    <t>Progetti per la realizzazione di un prodotto multimediale che sia atto a far emergere il talento dei giovani.</t>
  </si>
  <si>
    <t>Progetti rivolti ai giovani che si esplichino negli ambiti dell’espressività creativa.</t>
  </si>
  <si>
    <t>Progetto integrativo "GAP-NET-2w - Rete di servizi per l'assistenza al gioco d'azzardo patologico" assegnato all'Azienda ULSS N. 8.</t>
  </si>
  <si>
    <t>Contributi a privati in materia di eliminazione delle barriere architettoniche</t>
  </si>
  <si>
    <t>Bando di selezione di 163 giovani da impiegare in progetti di servizio civile regionale L.R. n. 18/2005</t>
  </si>
  <si>
    <t>Sviluppare interventi sulla creatività per accompagnare i giovani a trasformarsi in imprenditori e creare nuovi posti di lavoro</t>
  </si>
  <si>
    <t>Contributo per progetti di promozione dell’inserimento lavorativo di persone non udenti e che realizzino tali progetti nell’ambito della comunicazione e della diffusione del linguaggio dei segni.</t>
  </si>
  <si>
    <t>Contributo per la realizzazione del Progetto di promozione alla salute "Alcol e ricerca della felicità" presentato dall'Associazione Regionale dei Club Alcologici territoriali del Veneto.</t>
  </si>
  <si>
    <t xml:space="preserve">Contributi finalizzati all'ottimizzazione e la specializzazione del sistema regionale dei servizi nido in famiglia </t>
  </si>
  <si>
    <t>Interventi a favore di organismi che promuovono l'attività non lucrativa di utilità sociale, di solidarietà e di volontariato. Bando per favorire il trasporto sociale in un sistema di rete territoriale.</t>
  </si>
  <si>
    <t>Interventi economici a sostegno delle famiglie monoparentali e dei genitori separati o divorziati in situazione di difficoltà</t>
  </si>
  <si>
    <t>Interventi regionali  in materia penitenziaria e di recupero di persone soggette a provvedimenti dell'autorita giudiziaria</t>
  </si>
  <si>
    <t>Finanziamento di progetti finalizzati alla realizzazione di azioni a favore dei minori inseriti in comunità di accoglienza.</t>
  </si>
  <si>
    <t xml:space="preserve">Progetti per favorire l'impiego degli anziani in attività socialmente utili </t>
  </si>
  <si>
    <t>Progetti di servizio civile regionale volontario.</t>
  </si>
  <si>
    <t>Contributi alle aziende che attuano processi gestionali delle risorse umane per  favoriscono la conciliazione
famiglia-lavoro.</t>
  </si>
  <si>
    <t>Bando “CORDE LIBERE - omaggio delle giovani generazioni ai poetti del veneto,</t>
  </si>
  <si>
    <t>Finanziamenti volti a valorizzare  la creatività giovanile per far
emergere nuovi talenti artistici,  favorire l’occupazione giovanile, sviluppando il settore delle
professioni legate alla cinematografia.</t>
  </si>
  <si>
    <t>Interventi economici straordinari a favore delle famiglie con parti trigemellari e delle famiglie con numero di figli pari o superiore a quattro.</t>
  </si>
  <si>
    <t>Reddito di ultima istanza - RUI" Progetti finalizzati al recupero e al reinserimento sociale e/o lavorativo delle fasce socialmente deboli</t>
  </si>
  <si>
    <t>Contributi alle famiglie i cui bambini frequentano la
tipologia di servizio con funzione di accudimento presso civile abitazione riconosciuti dalla Regione del
Veneto o autorizzati dalle amministrazioni comunali stesse</t>
  </si>
  <si>
    <t>Bando per la presentazione di progetti di servizio civile regionale,</t>
  </si>
  <si>
    <t>Contributi per la promozione delle politiche per i giovani.</t>
  </si>
  <si>
    <t>Analisi, studio e diffusione di opere culturali e multimediali giovanili - Contributi per opere prime, progetti per
lungometraggio di finzione cinematografica.</t>
  </si>
  <si>
    <t>Nidi in Famiglia: criteri e disposizioni per la richiesta dei buoni famiglia</t>
  </si>
  <si>
    <t>Contributi per le trasformazioni tecniche dei centralini destinati ai non vedenti e la fornitura di strumenti adeguati</t>
  </si>
  <si>
    <t>Contributo per progetti aventi come obiettivo lo sviluppo della partecipazione sociale della persona nella comunità di appartenenza</t>
  </si>
  <si>
    <t>Fondo di solidarietà ai familiari di lavoratrici e lavoratori deceduti a causa di incidenti nei luoghi di lavoro.</t>
  </si>
  <si>
    <t>Contributo straordinario alle organizzazioni di volontariato nella raccolta di rifiuti urbani recuperabili.</t>
  </si>
  <si>
    <t>Politiche giovanili</t>
  </si>
  <si>
    <t>Fondo integrativo a favore dei Comuni per situazioni straordinarie e di contenzioso amministrativo</t>
  </si>
  <si>
    <t xml:space="preserve">Contributi per promuovere azioni di inclusione sociale a favore di persone vittime di abuso e sfruttamento sessuale e di persone in povertà estrema e senza dimora. </t>
  </si>
  <si>
    <t>Contributi per progetti di solidarietà</t>
  </si>
  <si>
    <t>Contributi destinati all'acquisto di strumenti musicali o di ausili alle attività musicali e di lettura ad alta voce e per la psicomotricità.</t>
  </si>
  <si>
    <t>Finanziamento a consorzi fidi per ampliare e migliorare il sistema delle garanzie e rendere più agevole l’accesso al credito da parte
delle cooperative sociali</t>
  </si>
  <si>
    <t xml:space="preserve">Contributi volti al sostegno della fase di avvio delle cooperative sociali, all'ammodernamento funzionale e produttivo e alle innovazioni tecnologiche </t>
  </si>
  <si>
    <t>Fondo per l'erogazione di contributi  a organismi appartenenti alla rete regionale di solidarietà che presentano progetti di assistenza alle famiglie in difficoltà.</t>
  </si>
  <si>
    <t>Fondo regionale di rotazione per la costruzione e ristrutturazione del patrimonio immobiliare destinato a servizi sociali e socio sanitari</t>
  </si>
  <si>
    <t>Sostegno finanziario al Centro Audiofonologico di Marocco della Provincia di Venezia,</t>
  </si>
  <si>
    <t>SPORT</t>
  </si>
  <si>
    <t>Interventi finalizzati a favorire la pratica degli sport acquatici nelle scuole.</t>
  </si>
  <si>
    <t>Contributo per la realizzazione del progetto "Le maratone venete fanno sistema¿eventi per tutti 365 giorni l'anno".</t>
  </si>
  <si>
    <t>Interventi di carattere straordinario a favore della pratica dello sport</t>
  </si>
  <si>
    <t>Favorire la partecipazione ai giochi della gioventù e studenteschi e a quelli organizzati dalla
comunità di lavoro Alpe Adria</t>
  </si>
  <si>
    <t>Interventi finalizzati alla promozione di studi e ricerche, convegni e seminari, in materia di sport, divulgandone cultura e valori</t>
  </si>
  <si>
    <t>Interventi finalizzati alla promozione di attività per favorire la preparazione di atleti nelle apposite scuole approvate dal Ministero dell’Istruzione,
Università e Ricerca, anche mediante la partecipazione a enti, società, consorzi, e unioni di comuni.</t>
  </si>
  <si>
    <t>Promuovere l’organizzazione di manifestazioni sportive concorrere al sostegno di quelle di
natura promozionale, agonistica e spettacolare</t>
  </si>
  <si>
    <t>Contributi per interventi di adeguamento degli impianti sportivi alle necessità poste dalla pratica sportiva delle persone con disabilità.</t>
  </si>
  <si>
    <t>Progetto "Più sport @Scuola" Contributi per  incentivare l'avviamento alla pratica sportiva nelle scuole</t>
  </si>
  <si>
    <t>Contributi per interventi sportivi di carattere straordinario</t>
  </si>
  <si>
    <t>Contributi per interventi a favore di impianti sportivi di eccellenza</t>
  </si>
  <si>
    <t xml:space="preserve">Contributi destinati ad interventi nell’ambito dell’impiantistica sportiva di particolare interesse ed urgenza di competenza di Soggetti Pubblici. </t>
  </si>
  <si>
    <t>Contributi per interventi di completamento di impianti sportivi comunali</t>
  </si>
  <si>
    <t>SVILUPPO ECONOMICO</t>
  </si>
  <si>
    <t>Riconoscimento delle Imprese venete Eccellenti nell’erogazione di attività formative</t>
  </si>
  <si>
    <t>Concessione di un finanziamento bancario chirografario agevolato, erogato dalla banca convenzionata,  l'importo del finanziamento agevolato è compreso tra 5.000,00 e 300.000,00 euro, per singolo beneficiario, ed è commisurato al valore dei danni subiti ed ai costi di ripristino</t>
  </si>
  <si>
    <t>INNOVAREA :Contributi per l'inserimento nelle piccole e medie imprese di personale qualificato di ricerca</t>
  </si>
  <si>
    <t>Interventi finanziari anticrisi nei settori
artigianato, industria, commercio 
e dei servizi e turismo mediante fondi di rotazione</t>
  </si>
  <si>
    <t>"Nuove misure per il credito alle PMI" sottoscritto il 28 febbraio 2012 tra Ministero dell'Economia e Finanze, Ministero dello Sviluppo Economico, Associazione Bancaria Italiana e le associazioni di rappresentanza delle imprese. Conferma degli strumenti agevolativi regionali oggetto di applicazione dell'accordo.</t>
  </si>
  <si>
    <t>TURISMO</t>
  </si>
  <si>
    <t>Contributi statali alle reti di impresa e di filiera nel settore turistico</t>
  </si>
  <si>
    <t>Contributi per lo sviluppo del turismo legato ad avvenimenti sportivi di interesse regionale e che richiamano un consistente numero di partecipanti e di pubblico, anche internazionale.</t>
  </si>
  <si>
    <t>Finanziamenti che agevolano e rafforzano le possibilità di accesso al credito da parte delle piccole e medie imprese turistiche,  integrazione dell'operatività del Fondo di rotazione, mediante un'apposita Sezione C) destinata esclusivamente alle aggregazioni delle piccole e medie imprese del settore economico del turismo</t>
  </si>
  <si>
    <t xml:space="preserve">Sostegno regionale all'animazione turistica degli eventi locali </t>
  </si>
  <si>
    <t>Fondo di rotazione regionale a favore delle imprese turistiche</t>
  </si>
  <si>
    <t>Interventi agevolativi  rivolti alla ricapitalizzazione aziendale, al riequilibrio
finanziario aziendale, al consolidamento di passività bancarie a breve</t>
  </si>
  <si>
    <t>Contributi  per le attività di valorizzazione turistica e di
promozione delle tradizioni locali.</t>
  </si>
  <si>
    <t>Contributi per la realizzazione di serie articolata di attività ed iniziative promozionali finalizzate alla valorizzazione del cicloturismo e del turismo equestre attivando una collaborazione con la società Veneto Promozione.</t>
  </si>
  <si>
    <t xml:space="preserve"> Contributi  per la realizzazione di due educational tour nelle città d’arte del Veneto con operatori turistici indiani e giornalisti ,  anche in collaborazione con l’ENIT per l’attività in India. </t>
  </si>
  <si>
    <t xml:space="preserve">Contributi regionali al sostegno dell'attività commerciale dei Consorzi di Imprese Turistiche. </t>
  </si>
  <si>
    <t>Attività ed iniziative promozionali finalizzate alla valorizzazione del cicloturismo in pianura che del ciclo-escursionismo in montagna, attivando una collaborazione con la società Veneto Promozione</t>
  </si>
  <si>
    <t>contributi in conto capitale per interventi di manutenzione straordinaria a strutture ed impianti relativi ai rifugi alpini, danneggiati dagli eventi calamitosi invernali 2013-2014, nonché per l'ammodernamento e la riqualificazione della loro attività ricettiva.</t>
  </si>
  <si>
    <t>Finanziamenti di  iniziative in grado di comunicare,  le qualità, le diversità e le eccellenze del turismo veneto  mediante la realizzazione di interventi  su riviste 
specializzate nel settore del turismo e del tempo libero.</t>
  </si>
  <si>
    <t>Interventi per lo sviluppo del settore turistico-ricettivo del Veneto Orientale</t>
  </si>
  <si>
    <t>Fondo di garanzia e controgaranzia finalizzato a garantire i finanziamenti agevolati tramite il Fondo di rotazione regionale per il settore turismo, concessi dalle banche, nell'interesse delle piccole e medie imprese turistiche.</t>
  </si>
  <si>
    <t>Contributi per interventi di localizzazione e posa in opera della segnaletica per i percorsi cicloescursionistici di montagna</t>
  </si>
  <si>
    <t>Contributi in conto capitale per la realizzazione di sistemi di innevamento programmato e attrezzature complementari ed accessorie.</t>
  </si>
  <si>
    <t>Manifestazioni fieristiche ed eventi promozionali (manifestazioni, eventi, occasioni turistiche)  Azione 2.1 sostegno regionale all'animazione turistica e agli eventi locali</t>
  </si>
  <si>
    <t>Contributi per interventi a favore dei rifugi alpini</t>
  </si>
  <si>
    <t>Contributi per la commercializzazione del prodotto turistico, la partecipazione e la realizzazione di manifestazioni ed eventi promozionali, la  consulenza ed assistenza tecnica alle imprese associate per sostenere e favorire la domanda e l’offerta turistica nei mercati interessati</t>
  </si>
  <si>
    <t>Contributi a sostegno per i consorzi tra piccole e medie imprese industriali commerciali ed artigiane</t>
  </si>
  <si>
    <t>Contributi per la promozione all'estero delle produzioni venete di PMI e imprese artigiane</t>
  </si>
  <si>
    <t>Contributo per la realizzazione di "Caseus Veneti 2015</t>
  </si>
  <si>
    <t>Interventi regionali di compartecipazione finanziaria alle attività di valorizzazione delle produzioni tipiche degli enti locali</t>
  </si>
  <si>
    <t>Concessione di aiuti per l'attuazione di azioni di carattere informativo-promozionale a favore delle Strade del vino e dei prodotti tipici</t>
  </si>
  <si>
    <t>Sostegno a iniziative promozionali per la valorizzazione delle produzioni agricole e agroalimentari regionali tipiche e di qualità; sostegno all'organizzazione e alla realizzazione di iniziative e manifestazioni a carattere locale, finalizzate alla promozione dei prodotti tipici regionali.</t>
  </si>
  <si>
    <t>LAVORO</t>
  </si>
  <si>
    <t>CULTURA e COMUNICAZIONE</t>
  </si>
</sst>
</file>

<file path=xl/styles.xml><?xml version="1.0" encoding="utf-8"?>
<styleSheet xmlns="http://schemas.openxmlformats.org/spreadsheetml/2006/main">
  <fonts count="17">
    <font>
      <sz val="10"/>
      <color rgb="FF000000"/>
      <name val="Arial"/>
    </font>
    <font>
      <b/>
      <sz val="24"/>
      <name val="Quattrocento"/>
    </font>
    <font>
      <sz val="10"/>
      <name val="Arial"/>
    </font>
    <font>
      <b/>
      <sz val="10"/>
      <name val="Arial"/>
    </font>
    <font>
      <sz val="10"/>
      <name val="Arial"/>
    </font>
    <font>
      <u/>
      <sz val="10"/>
      <color rgb="FF1155CC"/>
      <name val="Arial"/>
    </font>
    <font>
      <u/>
      <sz val="10"/>
      <color rgb="FF1155CC"/>
      <name val="Arial"/>
    </font>
    <font>
      <sz val="10"/>
      <name val="&quot;Arial&quot;"/>
    </font>
    <font>
      <u/>
      <sz val="10"/>
      <color rgb="FF1155CC"/>
      <name val="Arial"/>
    </font>
    <font>
      <sz val="10"/>
      <color rgb="FF000000"/>
      <name val="Arial"/>
    </font>
    <font>
      <u/>
      <sz val="10"/>
      <color rgb="FF0000FF"/>
      <name val="Arial"/>
    </font>
    <font>
      <u/>
      <sz val="10"/>
      <color rgb="FF0B5394"/>
      <name val="Arial"/>
    </font>
    <font>
      <sz val="10"/>
      <name val="Arial"/>
      <family val="2"/>
    </font>
    <font>
      <b/>
      <sz val="10"/>
      <name val="Arial"/>
      <family val="2"/>
    </font>
    <font>
      <u/>
      <sz val="10"/>
      <color rgb="FF1155CC"/>
      <name val="Arial"/>
      <family val="2"/>
    </font>
    <font>
      <b/>
      <sz val="24"/>
      <color rgb="FF000000"/>
      <name val="Quattrocento"/>
    </font>
    <font>
      <b/>
      <sz val="10"/>
      <color rgb="FF000000"/>
      <name val="Arial"/>
    </font>
  </fonts>
  <fills count="8">
    <fill>
      <patternFill patternType="none"/>
    </fill>
    <fill>
      <patternFill patternType="gray125"/>
    </fill>
    <fill>
      <patternFill patternType="solid">
        <fgColor rgb="FF006600"/>
        <bgColor rgb="FF006600"/>
      </patternFill>
    </fill>
    <fill>
      <patternFill patternType="solid">
        <fgColor rgb="FFFFFFFF"/>
        <bgColor rgb="FFFFFFFF"/>
      </patternFill>
    </fill>
    <fill>
      <patternFill patternType="solid">
        <fgColor rgb="FFFFCC00"/>
        <bgColor rgb="FFFFCC00"/>
      </patternFill>
    </fill>
    <fill>
      <patternFill patternType="solid">
        <fgColor rgb="FFAE3100"/>
        <bgColor rgb="FFAE3100"/>
      </patternFill>
    </fill>
    <fill>
      <patternFill patternType="solid">
        <fgColor rgb="FF00CCFF"/>
        <bgColor rgb="FF00CCFF"/>
      </patternFill>
    </fill>
    <fill>
      <patternFill patternType="solid">
        <fgColor rgb="FFF3F3F3"/>
        <bgColor rgb="FFF3F3F3"/>
      </patternFill>
    </fill>
  </fills>
  <borders count="8">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70">
    <xf numFmtId="0" fontId="0" fillId="0" borderId="0" xfId="0" applyFont="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vertical="center" wrapText="1"/>
    </xf>
    <xf numFmtId="0" fontId="7"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14" fontId="10" fillId="0" borderId="3" xfId="0" applyNumberFormat="1" applyFont="1" applyBorder="1" applyAlignment="1">
      <alignment horizontal="center" vertical="center" wrapText="1"/>
    </xf>
    <xf numFmtId="0" fontId="5" fillId="0" borderId="7"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2" fillId="3" borderId="2" xfId="0"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9" fillId="3" borderId="4" xfId="0"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Font="1"/>
    <xf numFmtId="0" fontId="0"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2" fillId="0" borderId="4" xfId="0" applyFont="1" applyBorder="1" applyAlignment="1">
      <alignment horizontal="center" wrapText="1"/>
    </xf>
    <xf numFmtId="0" fontId="5" fillId="0" borderId="3" xfId="0" applyFont="1" applyBorder="1" applyAlignment="1">
      <alignment horizontal="center" wrapText="1"/>
    </xf>
    <xf numFmtId="0" fontId="2" fillId="0" borderId="0" xfId="0" applyFont="1" applyAlignment="1"/>
    <xf numFmtId="0" fontId="2" fillId="0" borderId="2" xfId="0" applyFont="1" applyBorder="1" applyAlignment="1">
      <alignment horizont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2" fillId="0" borderId="0" xfId="0" applyFont="1" applyAlignment="1">
      <alignment horizontal="center" vertical="center"/>
    </xf>
    <xf numFmtId="14" fontId="12" fillId="0" borderId="2" xfId="0" applyNumberFormat="1" applyFont="1" applyBorder="1" applyAlignment="1">
      <alignment horizontal="center" vertical="center" wrapText="1"/>
    </xf>
    <xf numFmtId="0" fontId="12" fillId="0" borderId="0" xfId="0" applyFont="1" applyAlignment="1">
      <alignment vertical="center"/>
    </xf>
    <xf numFmtId="0" fontId="9" fillId="0" borderId="4" xfId="0" applyFont="1" applyBorder="1" applyAlignment="1">
      <alignment horizontal="center" wrapText="1"/>
    </xf>
    <xf numFmtId="0" fontId="9" fillId="0" borderId="4" xfId="0" applyFont="1" applyBorder="1" applyAlignment="1">
      <alignment horizontal="center" vertical="center" wrapText="1"/>
    </xf>
    <xf numFmtId="0" fontId="2" fillId="7"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xf numFmtId="0" fontId="1" fillId="2" borderId="5" xfId="0" applyFont="1" applyFill="1" applyBorder="1" applyAlignment="1">
      <alignment horizontal="center" vertical="center"/>
    </xf>
    <xf numFmtId="0" fontId="2" fillId="0" borderId="5" xfId="0" applyFont="1" applyBorder="1"/>
    <xf numFmtId="0" fontId="1" fillId="5" borderId="5" xfId="0" applyFont="1" applyFill="1" applyBorder="1" applyAlignment="1">
      <alignment horizontal="center" vertical="center"/>
    </xf>
    <xf numFmtId="0" fontId="1" fillId="6" borderId="6" xfId="0" applyFont="1" applyFill="1" applyBorder="1" applyAlignment="1">
      <alignment horizontal="center"/>
    </xf>
    <xf numFmtId="0" fontId="2" fillId="0" borderId="0" xfId="0" applyFont="1" applyBorder="1"/>
    <xf numFmtId="0" fontId="1" fillId="4" borderId="0"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2" fillId="0" borderId="1" xfId="0" applyFont="1" applyBorder="1"/>
    <xf numFmtId="0" fontId="12" fillId="0" borderId="5" xfId="0" applyFont="1" applyBorder="1"/>
    <xf numFmtId="0" fontId="1" fillId="2" borderId="0" xfId="0" applyFont="1" applyFill="1" applyBorder="1" applyAlignment="1">
      <alignment horizontal="center" vertical="center" wrapText="1"/>
    </xf>
    <xf numFmtId="0" fontId="12" fillId="0" borderId="0" xfId="0" applyFont="1" applyBorder="1"/>
    <xf numFmtId="0" fontId="1" fillId="2" borderId="1" xfId="0" applyFont="1" applyFill="1" applyBorder="1" applyAlignment="1">
      <alignment horizontal="center" vertical="center"/>
    </xf>
    <xf numFmtId="0" fontId="1" fillId="4" borderId="5" xfId="0" applyFont="1" applyFill="1" applyBorder="1" applyAlignment="1">
      <alignment horizontal="center" wrapText="1"/>
    </xf>
    <xf numFmtId="0" fontId="1" fillId="4" borderId="5" xfId="0" applyFont="1" applyFill="1" applyBorder="1" applyAlignment="1">
      <alignment horizontal="center" vertical="center" wrapText="1"/>
    </xf>
    <xf numFmtId="0" fontId="15" fillId="5" borderId="5" xfId="0" applyFont="1" applyFill="1" applyBorder="1" applyAlignment="1">
      <alignment horizontal="center"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regione.veneto.it/web/agricoltura-e-foreste/sviluppo-rurale-2020" TargetMode="External"/><Relationship Id="rId18" Type="http://schemas.openxmlformats.org/officeDocument/2006/relationships/hyperlink" Target="http://bur.regione.veneto.it/BurvServices/pubblica/DettaglioDgr.aspx?id=313881" TargetMode="External"/><Relationship Id="rId26" Type="http://schemas.openxmlformats.org/officeDocument/2006/relationships/hyperlink" Target="http://bur.regione.veneto.it/BurvServices/pubblica/DettaglioDgr.aspx?id=306936" TargetMode="External"/><Relationship Id="rId39" Type="http://schemas.openxmlformats.org/officeDocument/2006/relationships/hyperlink" Target="http://www.consiglioveneto.it/crvportal/leggi/2013/13lr0003.html?numLegge=3&amp;annoLegge=2013&amp;tipoLegge=Alr" TargetMode="External"/><Relationship Id="rId21" Type="http://schemas.openxmlformats.org/officeDocument/2006/relationships/hyperlink" Target="https://www.politicheagricole.it/flex/cm/pages/ServeBLOB.php/L/IT/IDPagina/5090" TargetMode="External"/><Relationship Id="rId34" Type="http://schemas.openxmlformats.org/officeDocument/2006/relationships/hyperlink" Target="http://bur.regione.veneto.it/BurvServices/pubblica/DettaglioDgr.aspx?id=306936" TargetMode="External"/><Relationship Id="rId42" Type="http://schemas.openxmlformats.org/officeDocument/2006/relationships/hyperlink" Target="http://bur.regione.veneto.it/BurvServices/pubblica/DettaglioDgr.aspx?id=306936" TargetMode="External"/><Relationship Id="rId47" Type="http://schemas.openxmlformats.org/officeDocument/2006/relationships/hyperlink" Target="http://www.politicheagricole.it/flex/cm/pages/ServeAttachment.php/L/IT/D/8%252Fd%252F3%252FD.7c1dfcf2b59813941b6f/P/BLOB%3AID%3D3613" TargetMode="External"/><Relationship Id="rId50" Type="http://schemas.openxmlformats.org/officeDocument/2006/relationships/hyperlink" Target="http://bur.regione.veneto.it/BurvServices/pubblica/DettaglioDgr.aspx?id=295441" TargetMode="External"/><Relationship Id="rId55" Type="http://schemas.openxmlformats.org/officeDocument/2006/relationships/hyperlink" Target="http://www.regione.veneto.it/web/agricoltura-e-foreste/psr-2007-2013" TargetMode="External"/><Relationship Id="rId63" Type="http://schemas.openxmlformats.org/officeDocument/2006/relationships/hyperlink" Target="http://www.regione.veneto.it/web/agricoltura-e-foreste/psr-2007-2013" TargetMode="External"/><Relationship Id="rId68" Type="http://schemas.openxmlformats.org/officeDocument/2006/relationships/hyperlink" Target="http://bur.regione.veneto.it/BurvServices/pubblica/DettaglioDgr.aspx?id=293624" TargetMode="External"/><Relationship Id="rId76" Type="http://schemas.openxmlformats.org/officeDocument/2006/relationships/hyperlink" Target="http://bur.regione.veneto.it/BurvServices/Pubblica/DettaglioDgr.aspx?id=263241" TargetMode="External"/><Relationship Id="rId84" Type="http://schemas.openxmlformats.org/officeDocument/2006/relationships/hyperlink" Target="http://bur.regione.veneto.it/BurvServices/Pubblica/DettaglioDgr.aspx?id=236325" TargetMode="External"/><Relationship Id="rId7" Type="http://schemas.openxmlformats.org/officeDocument/2006/relationships/hyperlink" Target="http://www.regione.veneto.it/web/agricoltura-e-foreste/sviluppo-rurale-2020" TargetMode="External"/><Relationship Id="rId71" Type="http://schemas.openxmlformats.org/officeDocument/2006/relationships/hyperlink" Target="https://www.politicheagricole.it/flex/cm/pages/ServeBLOB.php/L/IT/IDPagina/5090" TargetMode="External"/><Relationship Id="rId2" Type="http://schemas.openxmlformats.org/officeDocument/2006/relationships/hyperlink" Target="http://bur.regione.veneto.it/BurvServices/pubblica/DettaglioDgr.aspx?id=313883" TargetMode="External"/><Relationship Id="rId16" Type="http://schemas.openxmlformats.org/officeDocument/2006/relationships/hyperlink" Target="http://bur.regione.veneto.it/BurvServices/pubblica/DettaglioDgr.aspx?id=313881" TargetMode="External"/><Relationship Id="rId29" Type="http://schemas.openxmlformats.org/officeDocument/2006/relationships/hyperlink" Target="http://www.regione.veneto.it/web/agricoltura-e-foreste/sviluppo-rurale-2020" TargetMode="External"/><Relationship Id="rId11" Type="http://schemas.openxmlformats.org/officeDocument/2006/relationships/hyperlink" Target="http://www.regione.veneto.it/web/agricoltura-e-foreste/sviluppo-rurale-2020" TargetMode="External"/><Relationship Id="rId24" Type="http://schemas.openxmlformats.org/officeDocument/2006/relationships/hyperlink" Target="http://bur.regione.veneto.it/BurvServices/pubblica/DettaglioDgr.aspx?id=306936" TargetMode="External"/><Relationship Id="rId32" Type="http://schemas.openxmlformats.org/officeDocument/2006/relationships/hyperlink" Target="http://bur.regione.veneto.it/BurvServices/pubblica/DettaglioDgr.aspx?id=313881" TargetMode="External"/><Relationship Id="rId37" Type="http://schemas.openxmlformats.org/officeDocument/2006/relationships/hyperlink" Target="http://www.consiglioveneto.it/crvportal/leggi/2009/09lr0027.html?numLegge=27&amp;annoLegge=2009&amp;tipoLegge=Alr" TargetMode="External"/><Relationship Id="rId40" Type="http://schemas.openxmlformats.org/officeDocument/2006/relationships/hyperlink" Target="http://bur.regione.veneto.it/BurvServices/pubblica/DettaglioDgr.aspx?id=291977" TargetMode="External"/><Relationship Id="rId45" Type="http://schemas.openxmlformats.org/officeDocument/2006/relationships/hyperlink" Target="http://www.consiglioveneto.it/crvportal/leggi/1994/94lr0023.html?numLegge=23&amp;annoLegge=1994&amp;tipoLegge=Alr" TargetMode="External"/><Relationship Id="rId53" Type="http://schemas.openxmlformats.org/officeDocument/2006/relationships/hyperlink" Target="http://www.regione.veneto.it/web/agricoltura-e-foreste/psr-2007-2013" TargetMode="External"/><Relationship Id="rId58" Type="http://schemas.openxmlformats.org/officeDocument/2006/relationships/hyperlink" Target="http://bur.regione.veneto.it/BurvServices/pubblica/DettaglioDgr.aspx?id=295441" TargetMode="External"/><Relationship Id="rId66" Type="http://schemas.openxmlformats.org/officeDocument/2006/relationships/hyperlink" Target="http://bur.regione.veneto.it/BurvServices/pubblica/DettaglioDgr.aspx?id=293064" TargetMode="External"/><Relationship Id="rId74" Type="http://schemas.openxmlformats.org/officeDocument/2006/relationships/hyperlink" Target="http://bur.regione.veneto.it/BurvServices/pubblica/DettaglioDgr.aspx?id=267076" TargetMode="External"/><Relationship Id="rId79" Type="http://schemas.openxmlformats.org/officeDocument/2006/relationships/hyperlink" Target="http://www.consiglioveneto.it/crvportal/leggi/2009/09lr0016.html?numLegge=16&amp;annoLegge=2009&amp;tipoLegge=Alr" TargetMode="External"/><Relationship Id="rId87" Type="http://schemas.openxmlformats.org/officeDocument/2006/relationships/printerSettings" Target="../printerSettings/printerSettings1.bin"/><Relationship Id="rId5" Type="http://schemas.openxmlformats.org/officeDocument/2006/relationships/hyperlink" Target="http://www.regione.veneto.it/web/agricoltura-e-foreste/sviluppo-rurale-2020" TargetMode="External"/><Relationship Id="rId61" Type="http://schemas.openxmlformats.org/officeDocument/2006/relationships/hyperlink" Target="http://www.regione.veneto.it/web/agricoltura-e-foreste/psr-2007-2013" TargetMode="External"/><Relationship Id="rId82" Type="http://schemas.openxmlformats.org/officeDocument/2006/relationships/hyperlink" Target="http://bur.regione.veneto.it/BurvServices/Pubblica/DettaglioDgr.aspx?id=233914" TargetMode="External"/><Relationship Id="rId19" Type="http://schemas.openxmlformats.org/officeDocument/2006/relationships/hyperlink" Target="http://www.regione.veneto.it/web/guest/news-primo-piano/dettaglio-news?_spp_detailId=2901134" TargetMode="External"/><Relationship Id="rId4" Type="http://schemas.openxmlformats.org/officeDocument/2006/relationships/hyperlink" Target="http://bur.regione.veneto.it/BurvServices/pubblica/DettaglioDgr.aspx?id=313881" TargetMode="External"/><Relationship Id="rId9" Type="http://schemas.openxmlformats.org/officeDocument/2006/relationships/hyperlink" Target="http://www.regione.veneto.it/web/agricoltura-e-foreste/sviluppo-rurale-2020" TargetMode="External"/><Relationship Id="rId14" Type="http://schemas.openxmlformats.org/officeDocument/2006/relationships/hyperlink" Target="http://bur.regione.veneto.it/BurvServices/pubblica/DettaglioDgr.aspx?id=313881" TargetMode="External"/><Relationship Id="rId22" Type="http://schemas.openxmlformats.org/officeDocument/2006/relationships/hyperlink" Target="http://bur.regione.veneto.it/BurvServices/pubblica/DettaglioDgr.aspx?id=313882" TargetMode="External"/><Relationship Id="rId27" Type="http://schemas.openxmlformats.org/officeDocument/2006/relationships/hyperlink" Target="http://www.regione.veneto.it/web/agricoltura-e-foreste/sviluppo-rurale-2020" TargetMode="External"/><Relationship Id="rId30" Type="http://schemas.openxmlformats.org/officeDocument/2006/relationships/hyperlink" Target="http://bur.regione.veneto.it/BurvServices/pubblica/DettaglioDgr.aspx?id=313881" TargetMode="External"/><Relationship Id="rId35" Type="http://schemas.openxmlformats.org/officeDocument/2006/relationships/hyperlink" Target="http://www.consiglioveneto.it/crvportal/leggi/2003/03lr0040.html?numLegge=40&amp;annoLegge=2003&amp;tipoLegge=Alr" TargetMode="External"/><Relationship Id="rId43" Type="http://schemas.openxmlformats.org/officeDocument/2006/relationships/hyperlink" Target="http://eur-lex.europa.eu/legal-content/IT/TXT/?qid=1440752297800&amp;uri=CELEX:32007R1234" TargetMode="External"/><Relationship Id="rId48" Type="http://schemas.openxmlformats.org/officeDocument/2006/relationships/hyperlink" Target="http://bur.regione.veneto.it/BurvServices/pubblica/DettaglioDecretoPGR.aspx?id=299856" TargetMode="External"/><Relationship Id="rId56" Type="http://schemas.openxmlformats.org/officeDocument/2006/relationships/hyperlink" Target="http://bur.regione.veneto.it/BurvServices/pubblica/DettaglioDgr.aspx?id=295441" TargetMode="External"/><Relationship Id="rId64" Type="http://schemas.openxmlformats.org/officeDocument/2006/relationships/hyperlink" Target="http://bur.regione.veneto.it/BurvServices/pubblica/DettaglioDgr.aspx?id=295441" TargetMode="External"/><Relationship Id="rId69" Type="http://schemas.openxmlformats.org/officeDocument/2006/relationships/hyperlink" Target="http://www.consiglioveneto.it/crvportal/leggi/2009/09lr0027.html?numLegge=27&amp;annoLegge=2009&amp;tipoLegge=Alr" TargetMode="External"/><Relationship Id="rId77" Type="http://schemas.openxmlformats.org/officeDocument/2006/relationships/hyperlink" Target="http://www.consiglioveneto.it/crvportal/leggi/2009/09lr0001.html?numLegge=1&amp;annoLegge=2009&amp;tipoLegge=Alr" TargetMode="External"/><Relationship Id="rId8" Type="http://schemas.openxmlformats.org/officeDocument/2006/relationships/hyperlink" Target="http://bur.regione.veneto.it/BurvServices/pubblica/DettaglioDgr.aspx?id=313881" TargetMode="External"/><Relationship Id="rId51" Type="http://schemas.openxmlformats.org/officeDocument/2006/relationships/hyperlink" Target="http://www.regione.veneto.it/web/agricoltura-e-foreste/psr-2007-2013" TargetMode="External"/><Relationship Id="rId72" Type="http://schemas.openxmlformats.org/officeDocument/2006/relationships/hyperlink" Target="http://bur.regione.veneto.it/BurvServices/pubblica/DettaglioDgr.aspx?id=288258" TargetMode="External"/><Relationship Id="rId80" Type="http://schemas.openxmlformats.org/officeDocument/2006/relationships/hyperlink" Target="http://bur.regione.veneto.it/BurvServices/pubblica/DettaglioDgr.aspx?id=249586" TargetMode="External"/><Relationship Id="rId85" Type="http://schemas.openxmlformats.org/officeDocument/2006/relationships/hyperlink" Target="http://www.parlamento.it/parlam/leggi/03119l.htm" TargetMode="External"/><Relationship Id="rId3" Type="http://schemas.openxmlformats.org/officeDocument/2006/relationships/hyperlink" Target="http://www.regione.veneto.it/web/agricoltura-e-foreste/sviluppo-rurale-2020" TargetMode="External"/><Relationship Id="rId12" Type="http://schemas.openxmlformats.org/officeDocument/2006/relationships/hyperlink" Target="http://bur.regione.veneto.it/BurvServices/pubblica/DettaglioDgr.aspx?id=313881" TargetMode="External"/><Relationship Id="rId17" Type="http://schemas.openxmlformats.org/officeDocument/2006/relationships/hyperlink" Target="http://www.regione.veneto.it/web/agricoltura-e-foreste/sviluppo-rurale-2020" TargetMode="External"/><Relationship Id="rId25" Type="http://schemas.openxmlformats.org/officeDocument/2006/relationships/hyperlink" Target="http://www.regione.veneto.it/web/guest/news-primo-piano/dettaglio-news?_spp_detailId=2901134" TargetMode="External"/><Relationship Id="rId33" Type="http://schemas.openxmlformats.org/officeDocument/2006/relationships/hyperlink" Target="http://www.regione.veneto.it/web/guest/news-primo-piano/dettaglio-news?_spp_detailId=2901134" TargetMode="External"/><Relationship Id="rId38" Type="http://schemas.openxmlformats.org/officeDocument/2006/relationships/hyperlink" Target="http://bur.regione.veneto.it/BurvServices/pubblica/DettaglioDgr.aspx?id=282091" TargetMode="External"/><Relationship Id="rId46" Type="http://schemas.openxmlformats.org/officeDocument/2006/relationships/hyperlink" Target="http://bur.regione.veneto.it/BurvServices/pubblica/DettaglioDgr.aspx?id=279952" TargetMode="External"/><Relationship Id="rId59" Type="http://schemas.openxmlformats.org/officeDocument/2006/relationships/hyperlink" Target="http://www.regione.veneto.it/web/agricoltura-e-foreste/psr-2007-2013" TargetMode="External"/><Relationship Id="rId67" Type="http://schemas.openxmlformats.org/officeDocument/2006/relationships/hyperlink" Target="http://www.politicheagricole.it/flex/cm/pages/ServeBLOB.php/L/IT/IDPagina/7088" TargetMode="External"/><Relationship Id="rId20" Type="http://schemas.openxmlformats.org/officeDocument/2006/relationships/hyperlink" Target="http://bur.regione.veneto.it/BurvServices/pubblica/DettaglioDgr.aspx?id=306936" TargetMode="External"/><Relationship Id="rId41" Type="http://schemas.openxmlformats.org/officeDocument/2006/relationships/hyperlink" Target="http://www.regione.veneto.it/web/guest/news-primo-piano/dettaglio-news?_spp_detailId=2901134" TargetMode="External"/><Relationship Id="rId54" Type="http://schemas.openxmlformats.org/officeDocument/2006/relationships/hyperlink" Target="http://bur.regione.veneto.it/BurvServices/pubblica/DettaglioDgr.aspx?id=295441" TargetMode="External"/><Relationship Id="rId62" Type="http://schemas.openxmlformats.org/officeDocument/2006/relationships/hyperlink" Target="http://bur.regione.veneto.it/BurvServices/pubblica/DettaglioDgr.aspx?id=295804" TargetMode="External"/><Relationship Id="rId70" Type="http://schemas.openxmlformats.org/officeDocument/2006/relationships/hyperlink" Target="http://bur.regione.veneto.it/BurvServices/pubblica/DettaglioDgr.aspx?id=291541" TargetMode="External"/><Relationship Id="rId75" Type="http://schemas.openxmlformats.org/officeDocument/2006/relationships/hyperlink" Target="http://eur-lex.europa.eu/LexUriServ/LexUriServ.do?uri=OJ:L:2008:148:0001:0061:IT:PDF" TargetMode="External"/><Relationship Id="rId83" Type="http://schemas.openxmlformats.org/officeDocument/2006/relationships/hyperlink" Target="http://gazzette.comune.jesi.an.it/2004/306/1.htm" TargetMode="External"/><Relationship Id="rId1" Type="http://schemas.openxmlformats.org/officeDocument/2006/relationships/hyperlink" Target="http://eur-lex.europa.eu/legal-content/it/TXT/PDF/?uri=CELEX:32013R1308" TargetMode="External"/><Relationship Id="rId6" Type="http://schemas.openxmlformats.org/officeDocument/2006/relationships/hyperlink" Target="http://bur.regione.veneto.it/BurvServices/pubblica/DettaglioDgr.aspx?id=313881" TargetMode="External"/><Relationship Id="rId15" Type="http://schemas.openxmlformats.org/officeDocument/2006/relationships/hyperlink" Target="http://www.regione.veneto.it/web/agricoltura-e-foreste/sviluppo-rurale-2020" TargetMode="External"/><Relationship Id="rId23" Type="http://schemas.openxmlformats.org/officeDocument/2006/relationships/hyperlink" Target="http://www.regione.veneto.it/web/guest/news-primo-piano/dettaglio-news?_spp_detailId=2901134" TargetMode="External"/><Relationship Id="rId28" Type="http://schemas.openxmlformats.org/officeDocument/2006/relationships/hyperlink" Target="http://bur.regione.veneto.it/BurvServices/pubblica/DettaglioDgr.aspx?id=313881" TargetMode="External"/><Relationship Id="rId36" Type="http://schemas.openxmlformats.org/officeDocument/2006/relationships/hyperlink" Target="http://bur.regione.veneto.it/BurvServices/Pubblica/DettaglioDgr.aspx?id=216341&amp;highlight=true" TargetMode="External"/><Relationship Id="rId49" Type="http://schemas.openxmlformats.org/officeDocument/2006/relationships/hyperlink" Target="http://www.regione.veneto.it/web/agricoltura-e-foreste/psr-2007-2013" TargetMode="External"/><Relationship Id="rId57" Type="http://schemas.openxmlformats.org/officeDocument/2006/relationships/hyperlink" Target="http://www.regione.veneto.it/web/agricoltura-e-foreste/psr-2007-2013" TargetMode="External"/><Relationship Id="rId10" Type="http://schemas.openxmlformats.org/officeDocument/2006/relationships/hyperlink" Target="http://bur.regione.veneto.it/BurvServices/pubblica/DettaglioDgr.aspx?id=313881" TargetMode="External"/><Relationship Id="rId31" Type="http://schemas.openxmlformats.org/officeDocument/2006/relationships/hyperlink" Target="http://www.regione.veneto.it/web/agricoltura-e-foreste/sviluppo-rurale-2020" TargetMode="External"/><Relationship Id="rId44" Type="http://schemas.openxmlformats.org/officeDocument/2006/relationships/hyperlink" Target="http://bur.regione.veneto.it/BurvServices/pubblica/DettaglioDgr.aspx?id=305166" TargetMode="External"/><Relationship Id="rId52" Type="http://schemas.openxmlformats.org/officeDocument/2006/relationships/hyperlink" Target="http://bur.regione.veneto.it/BurvServices/pubblica/DettaglioDgr.aspx?id=295441" TargetMode="External"/><Relationship Id="rId60" Type="http://schemas.openxmlformats.org/officeDocument/2006/relationships/hyperlink" Target="http://bur.regione.veneto.it/BurvServices/pubblica/DettaglioDgr.aspx?id=295441" TargetMode="External"/><Relationship Id="rId65" Type="http://schemas.openxmlformats.org/officeDocument/2006/relationships/hyperlink" Target="http://www.consiglioveneto.it/crvportal/leggi/2009/09lr0016.html?numLegge=16&amp;annoLegge=2009&amp;tipoLegge=Alr" TargetMode="External"/><Relationship Id="rId73" Type="http://schemas.openxmlformats.org/officeDocument/2006/relationships/hyperlink" Target="http://www.consiglioveneto.it/crvportal/leggi/1988/88lr0030.html?numLegge=30&amp;annoLegge=1988&amp;tipoLegge=Alr" TargetMode="External"/><Relationship Id="rId78" Type="http://schemas.openxmlformats.org/officeDocument/2006/relationships/hyperlink" Target="http://bur.regione.veneto.it/BurvServices/Pubblica/DettaglioDgr.aspx?id=215193" TargetMode="External"/><Relationship Id="rId81" Type="http://schemas.openxmlformats.org/officeDocument/2006/relationships/hyperlink" Target="http://www.politicheagricole.it/flex/cm/pages/ServeBLOB.php/L/IT/IDPagina/3823" TargetMode="External"/><Relationship Id="rId86" Type="http://schemas.openxmlformats.org/officeDocument/2006/relationships/hyperlink" Target="http://bur.regione.veneto.it/BurvServices/Pubblica/DettaglioDgr.aspx?id=236634"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www.normattiva.it/uri-res/N2Ls?urn:nir:stato:legge:2015-07-13;107" TargetMode="External"/><Relationship Id="rId18" Type="http://schemas.openxmlformats.org/officeDocument/2006/relationships/hyperlink" Target="http://bur.regione.veneto.it/BurvServices/pubblica/DettaglioDgr.aspx?id=299152" TargetMode="External"/><Relationship Id="rId26" Type="http://schemas.openxmlformats.org/officeDocument/2006/relationships/hyperlink" Target="http://bur.regione.veneto.it/BurvServices/Pubblica/DettaglioDgr.aspx?id=285087" TargetMode="External"/><Relationship Id="rId39" Type="http://schemas.openxmlformats.org/officeDocument/2006/relationships/hyperlink" Target="http://bur.regione.veneto.it/BurvServices/Pubblica/DettaglioDgr.aspx?id=241796" TargetMode="External"/><Relationship Id="rId21" Type="http://schemas.openxmlformats.org/officeDocument/2006/relationships/hyperlink" Target="http://www.consiglioveneto.it/crvportal/leggi/1989/89lr0040.html?numLegge=40&amp;annoLegge=1989&amp;tipoLegge=Alr" TargetMode="External"/><Relationship Id="rId34" Type="http://schemas.openxmlformats.org/officeDocument/2006/relationships/hyperlink" Target="http://bur.regione.veneto.it/BurvServices/pubblica/DettaglioDgr.aspx?id=283222" TargetMode="External"/><Relationship Id="rId42" Type="http://schemas.openxmlformats.org/officeDocument/2006/relationships/hyperlink" Target="http://bur.regione.veneto.it/BurvServices/pubblica/DettaglioDgr.aspx?id=279569" TargetMode="External"/><Relationship Id="rId47" Type="http://schemas.openxmlformats.org/officeDocument/2006/relationships/hyperlink" Target="http://www.consiglioveneto.it/crvportal/leggi/2012/12lr0018.html?numLegge=18&amp;annoLegge=2012&amp;tipoLegge=Alr" TargetMode="External"/><Relationship Id="rId50" Type="http://schemas.openxmlformats.org/officeDocument/2006/relationships/hyperlink" Target="http://bur.regione.veneto.it/BurvServices/pubblica/DettaglioDgr.aspx?id=268022" TargetMode="External"/><Relationship Id="rId55" Type="http://schemas.openxmlformats.org/officeDocument/2006/relationships/hyperlink" Target="http://www.consiglioveneto.it/crvportal/leggi/2002/02lr0009.html?numLegge=9&amp;annoLegge=2002&amp;tipoLegge=Alr" TargetMode="External"/><Relationship Id="rId63" Type="http://schemas.openxmlformats.org/officeDocument/2006/relationships/hyperlink" Target="http://www.consiglioveneto.it/crvportal/leggi/2007/07lr0030.html?numLegge=30&amp;annoLegge=2007&amp;tipoLegge=Alr" TargetMode="External"/><Relationship Id="rId68" Type="http://schemas.openxmlformats.org/officeDocument/2006/relationships/hyperlink" Target="http://bur.regione.veneto.it/BurvServices/Pubblica/DettaglioDgr.aspx?id=222838&amp;highlight=true" TargetMode="External"/><Relationship Id="rId76" Type="http://schemas.openxmlformats.org/officeDocument/2006/relationships/hyperlink" Target="http://bur.regione.veneto.it/BurvServices/Pubblica/DettaglioDgr.aspx?id=222682" TargetMode="External"/><Relationship Id="rId7" Type="http://schemas.openxmlformats.org/officeDocument/2006/relationships/hyperlink" Target="http://www.consiglioveneto.it/crvportal/leggi/1989/89lr0040.html?numLegge=40&amp;annoLegge=1989&amp;tipoLegge=Alr" TargetMode="External"/><Relationship Id="rId71" Type="http://schemas.openxmlformats.org/officeDocument/2006/relationships/hyperlink" Target="http://www.consiglioveneto.it/crvportal/leggi/2006/06lr0002.html?numLegge=2&amp;annoLegge=2006&amp;tipoLegge=Alr" TargetMode="External"/><Relationship Id="rId2" Type="http://schemas.openxmlformats.org/officeDocument/2006/relationships/hyperlink" Target="http://bur.regione.veneto.it/BurvServices/Pubblica/DettaglioDgr.aspx?id=190732" TargetMode="External"/><Relationship Id="rId16" Type="http://schemas.openxmlformats.org/officeDocument/2006/relationships/hyperlink" Target="http://bur.regione.veneto.it/BurvServices/Pubblica/DettaglioDgr.aspx?id=305172" TargetMode="External"/><Relationship Id="rId29" Type="http://schemas.openxmlformats.org/officeDocument/2006/relationships/hyperlink" Target="http://www.consiglioveneto.it/crvportal/leggi/2004/04lr0001.html?numLegge=1&amp;annoLegge=2004&amp;tipoLegge=Alr" TargetMode="External"/><Relationship Id="rId11" Type="http://schemas.openxmlformats.org/officeDocument/2006/relationships/hyperlink" Target="http://www.consiglioveneto.it/crvportal/leggi/2012/12lr0018.html?numLegge=18&amp;annoLegge=2012&amp;tipoLegge=Alr" TargetMode="External"/><Relationship Id="rId24" Type="http://schemas.openxmlformats.org/officeDocument/2006/relationships/hyperlink" Target="http://bur.regione.veneto.it/BurvServices/pubblica/DettaglioDgr.aspx?id=283438" TargetMode="External"/><Relationship Id="rId32" Type="http://schemas.openxmlformats.org/officeDocument/2006/relationships/hyperlink" Target="http://bur.regione.veneto.it/BurvServices/pubblica/DettaglioDgr.aspx?id=282624" TargetMode="External"/><Relationship Id="rId37" Type="http://schemas.openxmlformats.org/officeDocument/2006/relationships/hyperlink" Target="http://www.consiglioveneto.it/crvportal/leggi/1999/99lr0054.html?numLegge=54&amp;annoLegge=1999&amp;tipoLegge=Alr" TargetMode="External"/><Relationship Id="rId40" Type="http://schemas.openxmlformats.org/officeDocument/2006/relationships/hyperlink" Target="http://bur.regione.veneto.it/BurvServices/pubblica/DettaglioDgr.aspx?id=279100" TargetMode="External"/><Relationship Id="rId45" Type="http://schemas.openxmlformats.org/officeDocument/2006/relationships/hyperlink" Target="http://www.consiglioveneto.it/crvportal/leggi/2012/12lr0018.html?numLegge=18&amp;annoLegge=2012&amp;tipoLegge=Alr" TargetMode="External"/><Relationship Id="rId53" Type="http://schemas.openxmlformats.org/officeDocument/2006/relationships/hyperlink" Target="http://www.consiglioveneto.it/crvportal/leggi/2012/12lr0018.html?numLegge=18&amp;annoLegge=2012&amp;tipoLegge=Alr" TargetMode="External"/><Relationship Id="rId58" Type="http://schemas.openxmlformats.org/officeDocument/2006/relationships/hyperlink" Target="http://bur.regione.veneto.it/BurvServices/Pubblica/DettaglioDgr.aspx?id=216753" TargetMode="External"/><Relationship Id="rId66" Type="http://schemas.openxmlformats.org/officeDocument/2006/relationships/hyperlink" Target="http://bur.regione.veneto.it/BurvServices/Pubblica/DettaglioDgr.aspx?id=198465" TargetMode="External"/><Relationship Id="rId74" Type="http://schemas.openxmlformats.org/officeDocument/2006/relationships/hyperlink" Target="http://bur.regione.veneto.it/BurvServices/pubblica/DettaglioDgr.aspx?id=242034" TargetMode="External"/><Relationship Id="rId79" Type="http://schemas.openxmlformats.org/officeDocument/2006/relationships/hyperlink" Target="http://www.consiglioveneto.it/crvportal/leggi/2012/12lr0015.html?numLegge=15&amp;annoLegge=2012&amp;tipoLegge=Alr" TargetMode="External"/><Relationship Id="rId5" Type="http://schemas.openxmlformats.org/officeDocument/2006/relationships/hyperlink" Target="http://www.consiglioveneto.it/crvportal/leggi/2009/09lr0017.html?numLegge=17&amp;annoLegge=2009&amp;tipoLegge=Alr" TargetMode="External"/><Relationship Id="rId61" Type="http://schemas.openxmlformats.org/officeDocument/2006/relationships/hyperlink" Target="http://www.consiglioveneto.it/crvportal/leggi/2007/07lr0030.html?numLegge=30&amp;annoLegge=2007&amp;tipoLegge=Alr" TargetMode="External"/><Relationship Id="rId82" Type="http://schemas.openxmlformats.org/officeDocument/2006/relationships/hyperlink" Target="http://bur.regione.veneto.it/BurvServices/pubblica/DettaglioDgr.aspx?id=254458" TargetMode="External"/><Relationship Id="rId10" Type="http://schemas.openxmlformats.org/officeDocument/2006/relationships/hyperlink" Target="http://bur.regione.veneto.it/BurvServices/pubblica/DettaglioDgr.aspx?id=310041" TargetMode="External"/><Relationship Id="rId19" Type="http://schemas.openxmlformats.org/officeDocument/2006/relationships/hyperlink" Target="http://www.consiglioveneto.it/crvportal/leggi/2002/02lr0009.html?numLegge=9&amp;annoLegge=2002&amp;tipoLegge=Alr" TargetMode="External"/><Relationship Id="rId31" Type="http://schemas.openxmlformats.org/officeDocument/2006/relationships/hyperlink" Target="http://www.consiglioveneto.it/crvportal/leggi/2013/13lr0011.html?numLegge=11&amp;annoLegge=2013&amp;tipoLegge=Alr" TargetMode="External"/><Relationship Id="rId44" Type="http://schemas.openxmlformats.org/officeDocument/2006/relationships/hyperlink" Target="http://bur.regione.veneto.it/BurvServices/pubblica/DettaglioDgr.aspx?id=277315" TargetMode="External"/><Relationship Id="rId52" Type="http://schemas.openxmlformats.org/officeDocument/2006/relationships/hyperlink" Target="http://bur.regione.veneto.it/BurvServices/Pubblica/DettaglioDgr.aspx?id=217621" TargetMode="External"/><Relationship Id="rId60" Type="http://schemas.openxmlformats.org/officeDocument/2006/relationships/hyperlink" Target="http://bur.regione.veneto.it/BurvServices/Pubblica/DettaglioDgr.aspx?id=223127" TargetMode="External"/><Relationship Id="rId65" Type="http://schemas.openxmlformats.org/officeDocument/2006/relationships/hyperlink" Target="http://www.consiglioveneto.it/crvportal/leggi/2005/05lr0009.html?numLegge=9&amp;annoLegge=2005&amp;tipoLegge=Alr" TargetMode="External"/><Relationship Id="rId73" Type="http://schemas.openxmlformats.org/officeDocument/2006/relationships/hyperlink" Target="http://www.consiglioveneto.it/crvportal/leggi/2006/06lr0002.html?numLegge=2&amp;annoLegge=2006&amp;tipoLegge=Alr" TargetMode="External"/><Relationship Id="rId78" Type="http://schemas.openxmlformats.org/officeDocument/2006/relationships/hyperlink" Target="http://bur.regione.veneto.it/BurvServices/Pubblica/DettaglioDgr.aspx?id=235719" TargetMode="External"/><Relationship Id="rId81" Type="http://schemas.openxmlformats.org/officeDocument/2006/relationships/hyperlink" Target="http://www.consiglioveneto.it/crvportal/leggi/2012/12lr0018.html?numLegge=18&amp;annoLegge=2012&amp;tipoLegge=Alr" TargetMode="External"/><Relationship Id="rId4" Type="http://schemas.openxmlformats.org/officeDocument/2006/relationships/hyperlink" Target="http://bur.regione.veneto.it/BurvServices/Pubblica/DettaglioDgr.aspx?id=206342" TargetMode="External"/><Relationship Id="rId9" Type="http://schemas.openxmlformats.org/officeDocument/2006/relationships/hyperlink" Target="http://www.consiglioveneto.it/crvportal/leggi/2013/13lr0005.html?numLegge=5&amp;annoLegge=2013&amp;tipoLegge=Alr" TargetMode="External"/><Relationship Id="rId14" Type="http://schemas.openxmlformats.org/officeDocument/2006/relationships/hyperlink" Target="http://bur.regione.veneto.it/BurvServices/pubblica/DettaglioDgr.aspx?id=306708" TargetMode="External"/><Relationship Id="rId22" Type="http://schemas.openxmlformats.org/officeDocument/2006/relationships/hyperlink" Target="http://bur.regione.veneto.it/BurvServices/pubblica/DettaglioDgr.aspx?id=294338" TargetMode="External"/><Relationship Id="rId27" Type="http://schemas.openxmlformats.org/officeDocument/2006/relationships/hyperlink" Target="http://www.consiglioveneto.it/crvportal/leggi/2008/08lr0003.html?numLegge=3&amp;annoLegge=2008&amp;tipoLegge=Alr" TargetMode="External"/><Relationship Id="rId30" Type="http://schemas.openxmlformats.org/officeDocument/2006/relationships/hyperlink" Target="http://bur.regione.veneto.it/BurvServices/Pubblica/DettaglioDgr.aspx?id=283025" TargetMode="External"/><Relationship Id="rId35" Type="http://schemas.openxmlformats.org/officeDocument/2006/relationships/hyperlink" Target="http://www.consiglioveneto.it/crvportal/leggi/2013/13lr0011.html?numLegge=11&amp;annoLegge=2013&amp;tipoLegge=Alr" TargetMode="External"/><Relationship Id="rId43" Type="http://schemas.openxmlformats.org/officeDocument/2006/relationships/hyperlink" Target="http://www.consiglioveneto.it/crvportal/leggi/1993/93lr0016.html?numLegge=16&amp;annoLegge=1993&amp;tipoLegge=Alr" TargetMode="External"/><Relationship Id="rId48" Type="http://schemas.openxmlformats.org/officeDocument/2006/relationships/hyperlink" Target="http://bur.regione.veneto.it/BurvServices/pubblica/DettaglioDgr.aspx?id=276478" TargetMode="External"/><Relationship Id="rId56" Type="http://schemas.openxmlformats.org/officeDocument/2006/relationships/hyperlink" Target="http://bur.regione.veneto.it/BurvServices/Pubblica/DettaglioDgr.aspx?id=216901" TargetMode="External"/><Relationship Id="rId64" Type="http://schemas.openxmlformats.org/officeDocument/2006/relationships/hyperlink" Target="http://bur.regione.veneto.it/BurvServices/pubblica/DettaglioDgr.aspx?id=259331" TargetMode="External"/><Relationship Id="rId69" Type="http://schemas.openxmlformats.org/officeDocument/2006/relationships/hyperlink" Target="http://www.consiglioveneto.it/crvportal/leggi_storico/2006/06lr0002.html?numLegge=2&amp;annoLegge=2006&amp;tipoLegge=Alr" TargetMode="External"/><Relationship Id="rId77" Type="http://schemas.openxmlformats.org/officeDocument/2006/relationships/hyperlink" Target="http://www.consiglioveneto.it/crvportal/leggi/2009/09lr0001.html?numLegge=1&amp;annoLegge=2009&amp;tipoLegge=Alr" TargetMode="External"/><Relationship Id="rId8" Type="http://schemas.openxmlformats.org/officeDocument/2006/relationships/hyperlink" Target="http://bur.regione.veneto.it/BurvServices/pubblica/DettaglioDgr.aspx?id=294338" TargetMode="External"/><Relationship Id="rId51" Type="http://schemas.openxmlformats.org/officeDocument/2006/relationships/hyperlink" Target="http://www.consiglioveneto.it/crvportal/leggi/1984/84lr0058.html?numLegge=58&amp;annoLegge=1984&amp;tipoLegge=Alr" TargetMode="External"/><Relationship Id="rId72" Type="http://schemas.openxmlformats.org/officeDocument/2006/relationships/hyperlink" Target="http://bur.regione.veneto.it/BurvServices/pubblica/DettaglioDgr.aspx?id=242034" TargetMode="External"/><Relationship Id="rId80" Type="http://schemas.openxmlformats.org/officeDocument/2006/relationships/hyperlink" Target="http://bur.regione.veneto.it/BurvServices/pubblica/DettaglioDgr.aspx?id=280195" TargetMode="External"/><Relationship Id="rId3" Type="http://schemas.openxmlformats.org/officeDocument/2006/relationships/hyperlink" Target="http://www.consiglioveneto.it/crvportal/leggi/2007/07lr0008.html?numLegge=8&amp;annoLegge=2007&amp;tipoLegge=Alr" TargetMode="External"/><Relationship Id="rId12" Type="http://schemas.openxmlformats.org/officeDocument/2006/relationships/hyperlink" Target="http://bur.regione.veneto.it/BurvServices/pubblica/DettaglioDgr.aspx?id=299151" TargetMode="External"/><Relationship Id="rId17" Type="http://schemas.openxmlformats.org/officeDocument/2006/relationships/hyperlink" Target="http://www.consiglioveneto.it/crvportal/leggi/2012/12lr0018.html?numLegge=18&amp;annoLegge=2012&amp;tipoLegge=Alr" TargetMode="External"/><Relationship Id="rId25" Type="http://schemas.openxmlformats.org/officeDocument/2006/relationships/hyperlink" Target="http://www.consiglioveneto.it/crvportal/leggi/2009/09lr0017.html?numLegge=17&amp;annoLegge=2009&amp;tipoLegge=Alr" TargetMode="External"/><Relationship Id="rId33" Type="http://schemas.openxmlformats.org/officeDocument/2006/relationships/hyperlink" Target="http://www.consiglioveneto.it/crvportal/leggi/2014/14lr0011.html?numLegge=11&amp;annoLegge=2014&amp;tipoLegge=Alr" TargetMode="External"/><Relationship Id="rId38" Type="http://schemas.openxmlformats.org/officeDocument/2006/relationships/hyperlink" Target="http://bur.regione.veneto.it/BurvServices/pubblica/DettaglioDgr.aspx?id=282078" TargetMode="External"/><Relationship Id="rId46" Type="http://schemas.openxmlformats.org/officeDocument/2006/relationships/hyperlink" Target="http://bur.regione.veneto.it/BurvServices/pubblica/DettaglioDgr.aspx?id=277316" TargetMode="External"/><Relationship Id="rId59" Type="http://schemas.openxmlformats.org/officeDocument/2006/relationships/hyperlink" Target="http://www.consiglioveneto.it/crvportal/leggi/1984/84lr0040.html?numLegge=40&amp;annoLegge=1984&amp;tipoLegge=Alr" TargetMode="External"/><Relationship Id="rId67" Type="http://schemas.openxmlformats.org/officeDocument/2006/relationships/hyperlink" Target="http://www.consiglioveneto.it/crvportal/leggi/2006/06lr0002.html?numLegge=2&amp;annoLegge=2006&amp;tipoLegge=Alr" TargetMode="External"/><Relationship Id="rId20" Type="http://schemas.openxmlformats.org/officeDocument/2006/relationships/hyperlink" Target="http://bur.regione.veneto.it/BurvServices/pubblica/DettaglioDgr.aspx?id=298822" TargetMode="External"/><Relationship Id="rId41" Type="http://schemas.openxmlformats.org/officeDocument/2006/relationships/hyperlink" Target="http://bur.regione.veneto.it/BurvServices/Pubblica/DettaglioDcr.aspx?id=177192" TargetMode="External"/><Relationship Id="rId54" Type="http://schemas.openxmlformats.org/officeDocument/2006/relationships/hyperlink" Target="http://bur.regione.veneto.it/BurvServices/pubblica/DettaglioDgr.aspx?id=259332" TargetMode="External"/><Relationship Id="rId62" Type="http://schemas.openxmlformats.org/officeDocument/2006/relationships/hyperlink" Target="http://bur.regione.veneto.it/BurvServices/Pubblica/DettaglioDgr.aspx?id=218731" TargetMode="External"/><Relationship Id="rId70" Type="http://schemas.openxmlformats.org/officeDocument/2006/relationships/hyperlink" Target="http://bur.regione.veneto.it/BurvServices/pubblica/DettaglioDgr.aspx?id=242035" TargetMode="External"/><Relationship Id="rId75" Type="http://schemas.openxmlformats.org/officeDocument/2006/relationships/hyperlink" Target="http://www.consiglioveneto.it/crvportal/leggi_storico/2006/06lr0002.html?numLegge=2&amp;annoLegge=2006&amp;tipoLegge=Alr" TargetMode="External"/><Relationship Id="rId1" Type="http://schemas.openxmlformats.org/officeDocument/2006/relationships/hyperlink" Target="http://www.consiglioveneto.it/crvportal/leggi/2006/06lr0004.html?numLegge=4&amp;annoLegge=2006&amp;tipoLegge=Alr" TargetMode="External"/><Relationship Id="rId6" Type="http://schemas.openxmlformats.org/officeDocument/2006/relationships/hyperlink" Target="http://bur.regione.veneto.it/BurvServices/pubblica/DettaglioDgr.aspx?id=236962" TargetMode="External"/><Relationship Id="rId15" Type="http://schemas.openxmlformats.org/officeDocument/2006/relationships/hyperlink" Target="http://www.consiglioveneto.it/crvportal/leggi/2012/12lr0010.html?numLegge=10&amp;annoLegge=2012&amp;tipoLegge=Alr" TargetMode="External"/><Relationship Id="rId23" Type="http://schemas.openxmlformats.org/officeDocument/2006/relationships/hyperlink" Target="http://www.consiglioveneto.it/crvportal/leggi/2007/07lr0030.html?numLegge=30&amp;annoLegge=2007&amp;tipoLegge=Alr" TargetMode="External"/><Relationship Id="rId28" Type="http://schemas.openxmlformats.org/officeDocument/2006/relationships/hyperlink" Target="http://bur.regione.veneto.it/BurvServices/Pubblica/DettaglioDgr.aspx?id=283025" TargetMode="External"/><Relationship Id="rId36" Type="http://schemas.openxmlformats.org/officeDocument/2006/relationships/hyperlink" Target="http://bur.regione.veneto.it/BurvServices/pubblica/DettaglioDgr.aspx?id=281552" TargetMode="External"/><Relationship Id="rId49" Type="http://schemas.openxmlformats.org/officeDocument/2006/relationships/hyperlink" Target="http://www.consiglioveneto.it/crvportal/leggi_storico/1991/91lr0039.html?numLegge=39&amp;annoLegge=1991&amp;tipoLegge=Alr" TargetMode="External"/><Relationship Id="rId57" Type="http://schemas.openxmlformats.org/officeDocument/2006/relationships/hyperlink" Target="http://www.parlamento.it/parlam/leggi/99144l.ht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bur.regione.veneto.it/BurvServices/pubblica/DettaglioDgr.aspx?id=279905" TargetMode="External"/><Relationship Id="rId13" Type="http://schemas.openxmlformats.org/officeDocument/2006/relationships/hyperlink" Target="http://www.consiglioveneto.it/crvportal/leggi/2003/03lr0002.html?numLegge=2&amp;annoLegge=2003&amp;tipoLegge=Alr" TargetMode="External"/><Relationship Id="rId18" Type="http://schemas.openxmlformats.org/officeDocument/2006/relationships/hyperlink" Target="http://bur.regione.veneto.it/BurvServices/pubblica/DettaglioDgr.aspx?id=278457" TargetMode="External"/><Relationship Id="rId3" Type="http://schemas.openxmlformats.org/officeDocument/2006/relationships/hyperlink" Target="http://www.consiglioveneto.it/crvportal/leggi/2003/03lr0002.html?numLegge=2&amp;annoLegge=2003&amp;tipoLegge=Alr" TargetMode="External"/><Relationship Id="rId7" Type="http://schemas.openxmlformats.org/officeDocument/2006/relationships/hyperlink" Target="http://www.consiglioveneto.it/crvportal/leggi/2003/03lr0002.html?numLegge=2&amp;annoLegge=2003&amp;tipoLegge=Alr" TargetMode="External"/><Relationship Id="rId12" Type="http://schemas.openxmlformats.org/officeDocument/2006/relationships/hyperlink" Target="http://bur.regione.veneto.it/BurvServices/pubblica/DettaglioDgr.aspx?id=279913" TargetMode="External"/><Relationship Id="rId17" Type="http://schemas.openxmlformats.org/officeDocument/2006/relationships/hyperlink" Target="http://www.consiglioveneto.it/crvportal/leggi/2003/03lr0002.html?numLegge=2&amp;annoLegge=2003&amp;tipoLegge=Alr" TargetMode="External"/><Relationship Id="rId2" Type="http://schemas.openxmlformats.org/officeDocument/2006/relationships/hyperlink" Target="http://bur.regione.veneto.it/BurvServices/pubblica/DettaglioDgr.aspx?id=278112" TargetMode="External"/><Relationship Id="rId16" Type="http://schemas.openxmlformats.org/officeDocument/2006/relationships/hyperlink" Target="http://bur.regione.veneto.it/BurvServices/pubblica/DettaglioDgr.aspx?id=279060" TargetMode="External"/><Relationship Id="rId20" Type="http://schemas.openxmlformats.org/officeDocument/2006/relationships/hyperlink" Target="http://bur.regione.veneto.it/BurvServices/Pubblica/DettaglioDgr.aspx?id=221072" TargetMode="External"/><Relationship Id="rId1" Type="http://schemas.openxmlformats.org/officeDocument/2006/relationships/hyperlink" Target="http://www.consiglioveneto.it/crvportal/leggi/2003/03lr0002.html?numLegge=2&amp;annoLegge=2003&amp;tipoLegge=Alr" TargetMode="External"/><Relationship Id="rId6" Type="http://schemas.openxmlformats.org/officeDocument/2006/relationships/hyperlink" Target="http://bur.regione.veneto.it/BurvServices/pubblica/DettaglioDecreto.aspx?id=282179" TargetMode="External"/><Relationship Id="rId11" Type="http://schemas.openxmlformats.org/officeDocument/2006/relationships/hyperlink" Target="http://www.consiglioveneto.it/crvportal/leggi/2003/03lr0002.html?numLegge=2&amp;annoLegge=2003&amp;tipoLegge=Alr" TargetMode="External"/><Relationship Id="rId5" Type="http://schemas.openxmlformats.org/officeDocument/2006/relationships/hyperlink" Target="http://www.consiglioveneto.it/crvportal/leggi/2003/03lr0002.html?numLegge=2&amp;annoLegge=2003&amp;tipoLegge=Alr" TargetMode="External"/><Relationship Id="rId15" Type="http://schemas.openxmlformats.org/officeDocument/2006/relationships/hyperlink" Target="http://www.consiglioveneto.it/crvportal/leggi/2003/03lr0002.html?numLegge=2&amp;annoLegge=2003&amp;tipoLegge=Alr" TargetMode="External"/><Relationship Id="rId10" Type="http://schemas.openxmlformats.org/officeDocument/2006/relationships/hyperlink" Target="http://bur.regione.veneto.it/BurvServices/pubblica/DettaglioDgr.aspx?id=279909" TargetMode="External"/><Relationship Id="rId19" Type="http://schemas.openxmlformats.org/officeDocument/2006/relationships/hyperlink" Target="http://www.consiglioveneto.it/crvportal/leggi/2003/03lr0002.html?numLegge=2&amp;annoLegge=2003&amp;tipoLegge=Alr" TargetMode="External"/><Relationship Id="rId4" Type="http://schemas.openxmlformats.org/officeDocument/2006/relationships/hyperlink" Target="http://bur.regione.veneto.it/BurvServices/Pubblica/DettaglioDgr.aspx?id=221072" TargetMode="External"/><Relationship Id="rId9" Type="http://schemas.openxmlformats.org/officeDocument/2006/relationships/hyperlink" Target="http://www.consiglioveneto.it/crvportal/leggi/2003/03lr0002.html?numLegge=2&amp;annoLegge=2003&amp;tipoLegge=Alr" TargetMode="External"/><Relationship Id="rId14" Type="http://schemas.openxmlformats.org/officeDocument/2006/relationships/hyperlink" Target="http://bur.regione.veneto.it/BurvServices/pubblica/DettaglioDgr.aspx?id=279061"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regione.veneto.it/web/guest/programma-operativo-fse-2014-2020" TargetMode="External"/><Relationship Id="rId18" Type="http://schemas.openxmlformats.org/officeDocument/2006/relationships/hyperlink" Target="http://bur.regione.veneto.it/BurvServices/pubblica/DettaglioDgr.aspx?id=302054" TargetMode="External"/><Relationship Id="rId26" Type="http://schemas.openxmlformats.org/officeDocument/2006/relationships/hyperlink" Target="http://bur.regione.veneto.it/BurvServices/Pubblica/DettaglioDgr.aspx?id=297135" TargetMode="External"/><Relationship Id="rId39" Type="http://schemas.openxmlformats.org/officeDocument/2006/relationships/hyperlink" Target="http://www.normattiva.it/uri-res/N2Ls?urn:nir:stato:legge:2006-02-22;84!vig=" TargetMode="External"/><Relationship Id="rId3" Type="http://schemas.openxmlformats.org/officeDocument/2006/relationships/hyperlink" Target="http://www.consiglioveneto.it/crvportal/leggi/2001/01lr0020.html?numLegge=20&amp;annoLegge=2001&amp;tipoLegge=Alr" TargetMode="External"/><Relationship Id="rId21" Type="http://schemas.openxmlformats.org/officeDocument/2006/relationships/hyperlink" Target="http://www.gazzettaufficiale.it/eli/id/1998/11/25/098G0457/sg" TargetMode="External"/><Relationship Id="rId34" Type="http://schemas.openxmlformats.org/officeDocument/2006/relationships/hyperlink" Target="http://bur.regione.veneto.it/BurvServices/pubblica/DettaglioDgr.aspx?id=297509" TargetMode="External"/><Relationship Id="rId42" Type="http://schemas.openxmlformats.org/officeDocument/2006/relationships/hyperlink" Target="http://bur.regione.veneto.it/BurvServices/Pubblica/DettaglioDgr.aspx?id=292537" TargetMode="External"/><Relationship Id="rId47" Type="http://schemas.openxmlformats.org/officeDocument/2006/relationships/hyperlink" Target="http://www.parlamento.it/parlam/leggi/deleghe/08081dl.htm" TargetMode="External"/><Relationship Id="rId50" Type="http://schemas.openxmlformats.org/officeDocument/2006/relationships/hyperlink" Target="http://bur.regione.veneto.it/BurvServices/pubblica/DettaglioDgr.aspx?id=291115" TargetMode="External"/><Relationship Id="rId7" Type="http://schemas.openxmlformats.org/officeDocument/2006/relationships/hyperlink" Target="http://www.normattiva.it/uri-res/N2Ls?urn:nir:stato:legge:2009-07-15;94!vig=~art3" TargetMode="External"/><Relationship Id="rId12" Type="http://schemas.openxmlformats.org/officeDocument/2006/relationships/hyperlink" Target="http://bur.regione.veneto.it/BurvServices/pubblica/DettaglioDgr.aspx?id=315517" TargetMode="External"/><Relationship Id="rId17" Type="http://schemas.openxmlformats.org/officeDocument/2006/relationships/hyperlink" Target="http://www.parlamento.it/parlam/leggi/00053l.htm" TargetMode="External"/><Relationship Id="rId25" Type="http://schemas.openxmlformats.org/officeDocument/2006/relationships/hyperlink" Target="http://www.consiglioveneto.it/crvportal/leggi/2009/09lr0003.html?numLegge=3&amp;annoLegge=2009&amp;tipoLegge=Alr" TargetMode="External"/><Relationship Id="rId33" Type="http://schemas.openxmlformats.org/officeDocument/2006/relationships/hyperlink" Target="http://www.garanziagiovani.gov.it/Pagine/default.aspx" TargetMode="External"/><Relationship Id="rId38" Type="http://schemas.openxmlformats.org/officeDocument/2006/relationships/hyperlink" Target="http://bur.regione.veneto.it/BurvServices/Pubblica/DettaglioDgr.aspx?id=238837" TargetMode="External"/><Relationship Id="rId46" Type="http://schemas.openxmlformats.org/officeDocument/2006/relationships/hyperlink" Target="http://bur.regione.veneto.it/BurvServices/pubblica/DettaglioDgr.aspx?id=251612" TargetMode="External"/><Relationship Id="rId2" Type="http://schemas.openxmlformats.org/officeDocument/2006/relationships/hyperlink" Target="http://bur.regione.veneto.it/BurvServices/Pubblica/DettaglioDgr.aspx?id=314423" TargetMode="External"/><Relationship Id="rId16" Type="http://schemas.openxmlformats.org/officeDocument/2006/relationships/hyperlink" Target="http://bur.regione.veneto.it/BurvServices/pubblica/DettaglioDgr.aspx?id=302053" TargetMode="External"/><Relationship Id="rId20" Type="http://schemas.openxmlformats.org/officeDocument/2006/relationships/hyperlink" Target="http://bur.regione.veneto.it/BurvServices/pubblica/DettaglioDgr.aspx?id=302051" TargetMode="External"/><Relationship Id="rId29" Type="http://schemas.openxmlformats.org/officeDocument/2006/relationships/hyperlink" Target="http://www.garanziagiovani.gov.it/Pagine/default.aspx" TargetMode="External"/><Relationship Id="rId41" Type="http://schemas.openxmlformats.org/officeDocument/2006/relationships/hyperlink" Target="http://www.parlamento.it/parlam/leggi/00053l.htm" TargetMode="External"/><Relationship Id="rId1" Type="http://schemas.openxmlformats.org/officeDocument/2006/relationships/hyperlink" Target="http://www.parlamento.it/parlam/leggi/00053l.htm" TargetMode="External"/><Relationship Id="rId6" Type="http://schemas.openxmlformats.org/officeDocument/2006/relationships/hyperlink" Target="http://bur.regione.veneto.it/BurvServices/pubblica/DettaglioDgr.aspx?id=317627" TargetMode="External"/><Relationship Id="rId11" Type="http://schemas.openxmlformats.org/officeDocument/2006/relationships/hyperlink" Target="http://www.regione.veneto.it/web/guest/programma-operativo-fse-2014-2020" TargetMode="External"/><Relationship Id="rId24" Type="http://schemas.openxmlformats.org/officeDocument/2006/relationships/hyperlink" Target="http://bur.regione.veneto.it/BurvServices/pubblica/DettaglioDecreto.aspx?id=299311" TargetMode="External"/><Relationship Id="rId32" Type="http://schemas.openxmlformats.org/officeDocument/2006/relationships/hyperlink" Target="http://bur.regione.veneto.it/BurvServices/pubblica/DettaglioDecreto.aspx?id=314947" TargetMode="External"/><Relationship Id="rId37" Type="http://schemas.openxmlformats.org/officeDocument/2006/relationships/hyperlink" Target="http://www.normattiva.it/uri-res/N2Ls?urn:nir:stato:decreto.legislativo:2008-04-09;81!vig=" TargetMode="External"/><Relationship Id="rId40" Type="http://schemas.openxmlformats.org/officeDocument/2006/relationships/hyperlink" Target="http://bur.regione.veneto.it/BurvServices/Pubblica/DettaglioDgr.aspx?id=243318" TargetMode="External"/><Relationship Id="rId45" Type="http://schemas.openxmlformats.org/officeDocument/2006/relationships/hyperlink" Target="http://www.interno.gov.it/mininterno/export/sites/default/it/sezioni/ministero/dipartimenti/dip_pubblica_sicurezza/direzione_centrale_di_sanita/scheda_17274.html" TargetMode="External"/><Relationship Id="rId5" Type="http://schemas.openxmlformats.org/officeDocument/2006/relationships/hyperlink" Target="http://www.consiglioveneto.it/crvportal/leggi/1990/90lr0010.html?numLegge=10&amp;annoLegge=1990&amp;tipoLegge=Alr" TargetMode="External"/><Relationship Id="rId15" Type="http://schemas.openxmlformats.org/officeDocument/2006/relationships/hyperlink" Target="http://www.regione.veneto.it/web/guest/programma-operativo-fse-2014-2020" TargetMode="External"/><Relationship Id="rId23" Type="http://schemas.openxmlformats.org/officeDocument/2006/relationships/hyperlink" Target="http://bur.regione.veneto.it/BurvServices/Pubblica/DettaglioDgr.aspx?id=295440" TargetMode="External"/><Relationship Id="rId28" Type="http://schemas.openxmlformats.org/officeDocument/2006/relationships/hyperlink" Target="http://bur.regione.veneto.it/BurvServices/pubblica/DettaglioDgr.aspx?id=312397" TargetMode="External"/><Relationship Id="rId36" Type="http://schemas.openxmlformats.org/officeDocument/2006/relationships/hyperlink" Target="http://bur.regione.veneto.it/BurvServices/pubblica/DettaglioDgr.aspx?id=289079" TargetMode="External"/><Relationship Id="rId49" Type="http://schemas.openxmlformats.org/officeDocument/2006/relationships/hyperlink" Target="http://www.consiglioveneto.it/crvportal/leggi/1990/90lr0010.html?numLegge=10&amp;annoLegge=1990&amp;tipoLegge=Alr" TargetMode="External"/><Relationship Id="rId10" Type="http://schemas.openxmlformats.org/officeDocument/2006/relationships/hyperlink" Target="http://bur.regione.veneto.it/BurvServices/pubblica/DettaglioDgr.aspx?id=315516" TargetMode="External"/><Relationship Id="rId19" Type="http://schemas.openxmlformats.org/officeDocument/2006/relationships/hyperlink" Target="http://www.parlamento.it/parlam/leggi/00053l.htm" TargetMode="External"/><Relationship Id="rId31" Type="http://schemas.openxmlformats.org/officeDocument/2006/relationships/hyperlink" Target="http://www.regione.veneto.it/web/guest/programma-operativo-fse-2014-2020" TargetMode="External"/><Relationship Id="rId44" Type="http://schemas.openxmlformats.org/officeDocument/2006/relationships/hyperlink" Target="http://bur.regione.veneto.it/BurvServices/pubblica/DettaglioDgr.aspx?id=275266" TargetMode="External"/><Relationship Id="rId52" Type="http://schemas.openxmlformats.org/officeDocument/2006/relationships/hyperlink" Target="http://bur.regione.veneto.it/BurvServices/pubblica/DettaglioDgr.aspx?id=286884" TargetMode="External"/><Relationship Id="rId4" Type="http://schemas.openxmlformats.org/officeDocument/2006/relationships/hyperlink" Target="http://bur.regione.veneto.it/BurvServices/pubblica/DettaglioDgr.aspx?id=308605" TargetMode="External"/><Relationship Id="rId9" Type="http://schemas.openxmlformats.org/officeDocument/2006/relationships/hyperlink" Target="http://www.regione.veneto.it/web/guest/programma-operativo-fse-2014-2020" TargetMode="External"/><Relationship Id="rId14" Type="http://schemas.openxmlformats.org/officeDocument/2006/relationships/hyperlink" Target="http://bur.regione.veneto.it/BurvServices/pubblica/DettaglioDgr.aspx?id=302052" TargetMode="External"/><Relationship Id="rId22" Type="http://schemas.openxmlformats.org/officeDocument/2006/relationships/hyperlink" Target="http://bur.regione.veneto.it/BurvServices/Pubblica/DettaglioDgr.aspx?id=253961" TargetMode="External"/><Relationship Id="rId27" Type="http://schemas.openxmlformats.org/officeDocument/2006/relationships/hyperlink" Target="http://www.consiglioveneto.it/crvportal/leggi/1990/90lr0010.html?numLegge=10&amp;annoLegge=1990&amp;tipoLegge=Alr" TargetMode="External"/><Relationship Id="rId30" Type="http://schemas.openxmlformats.org/officeDocument/2006/relationships/hyperlink" Target="http://bur.regione.veneto.it/BurvServices/Pubblica/DettaglioDgr.aspx?id=273152" TargetMode="External"/><Relationship Id="rId35" Type="http://schemas.openxmlformats.org/officeDocument/2006/relationships/hyperlink" Target="http://www.garanziagiovani.gov.it/Pagine/default.aspx" TargetMode="External"/><Relationship Id="rId43" Type="http://schemas.openxmlformats.org/officeDocument/2006/relationships/hyperlink" Target="http://www.consiglioveneto.it/crvportal/leggi/2009/09lr0003.html?numLegge=3&amp;annoLegge=2009&amp;tipoLegge=Alr" TargetMode="External"/><Relationship Id="rId48" Type="http://schemas.openxmlformats.org/officeDocument/2006/relationships/hyperlink" Target="http://bur.regione.veneto.it/BurvServices/pubblica/DettaglioDgr.aspx?id=240438" TargetMode="External"/><Relationship Id="rId8" Type="http://schemas.openxmlformats.org/officeDocument/2006/relationships/hyperlink" Target="http://bur.regione.veneto.it/BurvServices/Pubblica/DettaglioDgr.aspx?id=291291" TargetMode="External"/><Relationship Id="rId51" Type="http://schemas.openxmlformats.org/officeDocument/2006/relationships/hyperlink" Target="http://www.consiglioveneto.it/crvportal/leggi/1990/90lr0010.html?numLegge=10&amp;annoLegge=1990&amp;tipoLegge=Alr"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bur.regione.veneto.it/BurvServices/Pubblica/DettaglioDgr.aspx?id=314422" TargetMode="External"/><Relationship Id="rId13" Type="http://schemas.openxmlformats.org/officeDocument/2006/relationships/hyperlink" Target="http://www.consiglioveneto.it/crvportal/leggi/2004/04lr0001.html?numLegge=1&amp;annoLegge=2004&amp;tipoLegge=Alr" TargetMode="External"/><Relationship Id="rId18" Type="http://schemas.openxmlformats.org/officeDocument/2006/relationships/hyperlink" Target="http://bur.regione.veneto.it/BurvServices/pubblica/DettaglioDgr.aspx?id=305153" TargetMode="External"/><Relationship Id="rId26" Type="http://schemas.openxmlformats.org/officeDocument/2006/relationships/hyperlink" Target="http://bur.regione.veneto.it/BurvServices/pubblica/DettaglioDgr.aspx?id=272347" TargetMode="External"/><Relationship Id="rId39" Type="http://schemas.openxmlformats.org/officeDocument/2006/relationships/printerSettings" Target="../printerSettings/printerSettings2.bin"/><Relationship Id="rId3" Type="http://schemas.openxmlformats.org/officeDocument/2006/relationships/hyperlink" Target="http://www.regione.veneto.it/web/guest/programma-operativo-fse-2014-2020" TargetMode="External"/><Relationship Id="rId21" Type="http://schemas.openxmlformats.org/officeDocument/2006/relationships/hyperlink" Target="http://www.consiglioveneto.it/crvportal/leggi/2006/06lr0002.html?numLegge=2&amp;annoLegge=2006&amp;tipoLegge=Alr" TargetMode="External"/><Relationship Id="rId34" Type="http://schemas.openxmlformats.org/officeDocument/2006/relationships/hyperlink" Target="http://bur.regione.veneto.it/BurvServices/Pubblica/DettaglioDgr.aspx?id=250397" TargetMode="External"/><Relationship Id="rId7" Type="http://schemas.openxmlformats.org/officeDocument/2006/relationships/hyperlink" Target="http://www.regione.veneto.it/web/guest/programma-operativo-fse-2014-2020" TargetMode="External"/><Relationship Id="rId12" Type="http://schemas.openxmlformats.org/officeDocument/2006/relationships/hyperlink" Target="http://bur.regione.veneto.it/BurvServices/Pubblica/DettaglioDgr.aspx?id=303271" TargetMode="External"/><Relationship Id="rId17" Type="http://schemas.openxmlformats.org/officeDocument/2006/relationships/hyperlink" Target="http://www.camera.it/parlam/leggi/98448l.htm" TargetMode="External"/><Relationship Id="rId25" Type="http://schemas.openxmlformats.org/officeDocument/2006/relationships/hyperlink" Target="http://www.consiglioveneto.it/crvportal/leggi/2001/01lr0011.html?numLegge=11&amp;annoLegge=2001&amp;tipoLegge=Alr" TargetMode="External"/><Relationship Id="rId33" Type="http://schemas.openxmlformats.org/officeDocument/2006/relationships/hyperlink" Target="http://www.consiglioveneto.it/crvportal/leggi/2001/01lr0011.html?numLegge=11&amp;annoLegge=2001&amp;tipoLegge=Alr" TargetMode="External"/><Relationship Id="rId38" Type="http://schemas.openxmlformats.org/officeDocument/2006/relationships/hyperlink" Target="http://bur.regione.veneto.it/BurvServices/Pubblica/DettaglioDgr.aspx?id=223522" TargetMode="External"/><Relationship Id="rId2" Type="http://schemas.openxmlformats.org/officeDocument/2006/relationships/hyperlink" Target="http://bur.regione.veneto.it/BurvServices/Pubblica/DettaglioDgr.aspx?id=317610" TargetMode="External"/><Relationship Id="rId16" Type="http://schemas.openxmlformats.org/officeDocument/2006/relationships/hyperlink" Target="http://bur.regione.veneto.it/BurvServices/pubblica/DettaglioDgr.aspx?id=281545" TargetMode="External"/><Relationship Id="rId20" Type="http://schemas.openxmlformats.org/officeDocument/2006/relationships/hyperlink" Target="http://bur.regione.veneto.it/BurvServices/Pubblica/DettaglioDgr.aspx?id=268032" TargetMode="External"/><Relationship Id="rId29" Type="http://schemas.openxmlformats.org/officeDocument/2006/relationships/hyperlink" Target="http://www.consiglioveneto.it/crvportal/leggi/2004/04lr0001.html?numLegge=1&amp;annoLegge=2004&amp;tipoLegge=Alr" TargetMode="External"/><Relationship Id="rId1" Type="http://schemas.openxmlformats.org/officeDocument/2006/relationships/hyperlink" Target="http://www.regione.veneto.it/web/guest/programma-operativo-fse-2014-2020" TargetMode="External"/><Relationship Id="rId6" Type="http://schemas.openxmlformats.org/officeDocument/2006/relationships/hyperlink" Target="http://bur.regione.veneto.it/BurvServices/pubblica/DettaglioDgr.aspx?id=314805" TargetMode="External"/><Relationship Id="rId11" Type="http://schemas.openxmlformats.org/officeDocument/2006/relationships/hyperlink" Target="http://bur.regione.veneto.it/BurvServices/Pubblica/DettaglioDgr.aspx?id=221512" TargetMode="External"/><Relationship Id="rId24" Type="http://schemas.openxmlformats.org/officeDocument/2006/relationships/hyperlink" Target="http://bur.regione.veneto.it/BurvServices/pubblica/DettaglioDgr.aspx?id=273484" TargetMode="External"/><Relationship Id="rId32" Type="http://schemas.openxmlformats.org/officeDocument/2006/relationships/hyperlink" Target="http://bur.regione.veneto.it/BurvServices/Pubblica/DettaglioDgr.aspx?id=272746" TargetMode="External"/><Relationship Id="rId37" Type="http://schemas.openxmlformats.org/officeDocument/2006/relationships/hyperlink" Target="http://www.consiglioveneto.it/crvportal/leggi/1985/85lr0031.html?numLegge=31&amp;annoLegge=1985&amp;tipoLegge=Alr" TargetMode="External"/><Relationship Id="rId5" Type="http://schemas.openxmlformats.org/officeDocument/2006/relationships/hyperlink" Target="http://www.regione.veneto.it/web/guest/programma-operativo-fse-2014-2020" TargetMode="External"/><Relationship Id="rId15" Type="http://schemas.openxmlformats.org/officeDocument/2006/relationships/hyperlink" Target="http://www.consiglioveneto.it/crvportal/leggi/2001/01lr0001.html?numLegge=1&amp;annoLegge=2001&amp;tipoLegge=Alr" TargetMode="External"/><Relationship Id="rId23" Type="http://schemas.openxmlformats.org/officeDocument/2006/relationships/hyperlink" Target="http://www.gazzettaufficiale.it/eli/id/2013/09/12/13G00147/sg" TargetMode="External"/><Relationship Id="rId28" Type="http://schemas.openxmlformats.org/officeDocument/2006/relationships/hyperlink" Target="http://bur.regione.veneto.it/BurvServices/pubblica/DettaglioDgr.aspx?id=233911" TargetMode="External"/><Relationship Id="rId36" Type="http://schemas.openxmlformats.org/officeDocument/2006/relationships/hyperlink" Target="http://bur.regione.veneto.it/BurvServices/Pubblica/DettaglioDgr.aspx?id=226339" TargetMode="External"/><Relationship Id="rId10" Type="http://schemas.openxmlformats.org/officeDocument/2006/relationships/hyperlink" Target="http://bur.regione.veneto.it/BurvServices/Pubblica/DettaglioDgr.aspx?id=302067" TargetMode="External"/><Relationship Id="rId19" Type="http://schemas.openxmlformats.org/officeDocument/2006/relationships/hyperlink" Target="http://www.consiglioveneto.it/crvportal/leggi/2001/01lr0011.html?numLegge=11&amp;annoLegge=2001&amp;tipoLegge=Alr" TargetMode="External"/><Relationship Id="rId31" Type="http://schemas.openxmlformats.org/officeDocument/2006/relationships/hyperlink" Target="http://www.consiglioveneto.it/crvportal/leggi/2001/01lr0011.html?numLegge=11&amp;annoLegge=2001&amp;tipoLegge=Alr" TargetMode="External"/><Relationship Id="rId4" Type="http://schemas.openxmlformats.org/officeDocument/2006/relationships/hyperlink" Target="http://bur.regione.veneto.it/BurvServices/pubblica/DettaglioDgr.aspx?id=314805" TargetMode="External"/><Relationship Id="rId9" Type="http://schemas.openxmlformats.org/officeDocument/2006/relationships/hyperlink" Target="http://www.regione.veneto.it/web/guest/programma-operativo-fse-2014-2020" TargetMode="External"/><Relationship Id="rId14" Type="http://schemas.openxmlformats.org/officeDocument/2006/relationships/hyperlink" Target="http://bur.regione.veneto.it/BurvServices/Pubblica/DettaglioDgr.aspx?id=298602" TargetMode="External"/><Relationship Id="rId22" Type="http://schemas.openxmlformats.org/officeDocument/2006/relationships/hyperlink" Target="http://bur.regione.veneto.it/BurvServices/pubblica/DettaglioDgr.aspx?id=275806" TargetMode="External"/><Relationship Id="rId27" Type="http://schemas.openxmlformats.org/officeDocument/2006/relationships/hyperlink" Target="http://www.consiglioveneto.it/crvportal/leggi/2008/08lr0001.html?numLegge=1&amp;annoLegge=2008&amp;tipoLegge=Alr" TargetMode="External"/><Relationship Id="rId30" Type="http://schemas.openxmlformats.org/officeDocument/2006/relationships/hyperlink" Target="http://bur.regione.veneto.it/BurvServices/Pubblica/DettaglioDgr.aspx?id=218283" TargetMode="External"/><Relationship Id="rId35" Type="http://schemas.openxmlformats.org/officeDocument/2006/relationships/hyperlink" Target="http://www.parlamento.it/parlam/leggi/00062l.htm"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bur.regione.veneto.it/BurvServices/pubblica/DettaglioDgr.aspx?id=246308" TargetMode="External"/><Relationship Id="rId13" Type="http://schemas.openxmlformats.org/officeDocument/2006/relationships/hyperlink" Target="http://www.consiglioveneto.it/crvportal/leggi/1999/99lr0057.html?numLegge=57&amp;annoLegge=1999&amp;tipoLegge=Alr" TargetMode="External"/><Relationship Id="rId18" Type="http://schemas.openxmlformats.org/officeDocument/2006/relationships/hyperlink" Target="http://bur.regione.veneto.it/BurvServices/Pubblica/DettaglioDgr.aspx?id=246474" TargetMode="External"/><Relationship Id="rId26" Type="http://schemas.openxmlformats.org/officeDocument/2006/relationships/hyperlink" Target="http://bur.regione.veneto.it/BurvServices/Pubblica/DettaglioDgr.aspx?id=208907" TargetMode="External"/><Relationship Id="rId3" Type="http://schemas.openxmlformats.org/officeDocument/2006/relationships/hyperlink" Target="http://www.consiglioveneto.it/crvportal/leggi/2005/05lr0017.html?numLegge=17&amp;annoLegge=2005&amp;tipoLegge=Alr" TargetMode="External"/><Relationship Id="rId21" Type="http://schemas.openxmlformats.org/officeDocument/2006/relationships/hyperlink" Target="http://www.consiglioveneto.it/crvportal/leggi/2002/02lr0002.html?numLegge=2&amp;annoLegge=2002&amp;tipoLegge=Alr" TargetMode="External"/><Relationship Id="rId34" Type="http://schemas.openxmlformats.org/officeDocument/2006/relationships/hyperlink" Target="http://bur.regione.veneto.it/BurvServices/Pubblica/DettaglioDecreto.aspx?id=212806" TargetMode="External"/><Relationship Id="rId7" Type="http://schemas.openxmlformats.org/officeDocument/2006/relationships/hyperlink" Target="http://www.consiglioveneto.it/crvportal/leggi/2001/01lr0005.html?numLegge=5&amp;annoLegge=2001&amp;tipoLegge=Alr" TargetMode="External"/><Relationship Id="rId12" Type="http://schemas.openxmlformats.org/officeDocument/2006/relationships/hyperlink" Target="http://bur.regione.veneto.it/BurvServices/Pubblica/DettaglioDgr.aspx?id=215786" TargetMode="External"/><Relationship Id="rId17" Type="http://schemas.openxmlformats.org/officeDocument/2006/relationships/hyperlink" Target="http://bur.regione.veneto.it/BurvServices/Pubblica/DettaglioDgr.aspx?id=246474" TargetMode="External"/><Relationship Id="rId25" Type="http://schemas.openxmlformats.org/officeDocument/2006/relationships/hyperlink" Target="http://www.consiglioveneto.it/crvportal/leggi/2001/01lr0003.html?numLegge=3&amp;annoLegge=2001&amp;tipoLegge=Alr" TargetMode="External"/><Relationship Id="rId33" Type="http://schemas.openxmlformats.org/officeDocument/2006/relationships/hyperlink" Target="http://www.normattiva.it/uri-res/N2Ls?urn:nir:stato:legge:1965-11-28;1329" TargetMode="External"/><Relationship Id="rId2" Type="http://schemas.openxmlformats.org/officeDocument/2006/relationships/hyperlink" Target="https://www.venetosviluppo.it/alfresco/service/prodatt/Finanziamenti/LR_2000_01/Mod_FEM_LR0100_001%20Scheda%20internet%20Imp%20Femm.pdf" TargetMode="External"/><Relationship Id="rId16" Type="http://schemas.openxmlformats.org/officeDocument/2006/relationships/hyperlink" Target="http://bur.regione.veneto.it/BurvServices/pubblica/DettaglioDgr.aspx?id=264622" TargetMode="External"/><Relationship Id="rId20" Type="http://schemas.openxmlformats.org/officeDocument/2006/relationships/hyperlink" Target="http://bur.regione.veneto.it/BurvServices/pubblica/DettaglioDecreto.aspx?id=292069" TargetMode="External"/><Relationship Id="rId29" Type="http://schemas.openxmlformats.org/officeDocument/2006/relationships/hyperlink" Target="http://www.consiglioveneto.it/crvportal/leggi/1997/97lr0003.html?numLegge=3&amp;annoLegge=1997&amp;tipoLegge=Alr" TargetMode="External"/><Relationship Id="rId1" Type="http://schemas.openxmlformats.org/officeDocument/2006/relationships/hyperlink" Target="http://www.consiglioveneto.it/crvportal/leggi/2000/00lr0001.html?numLegge=1&amp;annoLegge=2000&amp;tipoLegge=Alr" TargetMode="External"/><Relationship Id="rId6" Type="http://schemas.openxmlformats.org/officeDocument/2006/relationships/hyperlink" Target="http://bur.regione.veneto.it/BurvServices/pubblica/DettaglioDgr.aspx?id=251684" TargetMode="External"/><Relationship Id="rId11" Type="http://schemas.openxmlformats.org/officeDocument/2006/relationships/hyperlink" Target="http://www.consiglioveneto.it/crvportal/leggi/1993/93lr0048.html?numLegge=48&amp;annoLegge=1993&amp;tipoLegge=Alr" TargetMode="External"/><Relationship Id="rId24" Type="http://schemas.openxmlformats.org/officeDocument/2006/relationships/hyperlink" Target="http://www.venetosviluppo.it/portal/portal/vs/Attivita/Agevolata/ProdottiWindow?action=2&amp;categoria=Finanziamenti&amp;prodotto=%2FFinanziamenti%2FLR_2001_05" TargetMode="External"/><Relationship Id="rId32" Type="http://schemas.openxmlformats.org/officeDocument/2006/relationships/hyperlink" Target="http://bur.regione.veneto.it/BurvServices/Pubblica/DettaglioDgr.aspx?id=223154" TargetMode="External"/><Relationship Id="rId5" Type="http://schemas.openxmlformats.org/officeDocument/2006/relationships/hyperlink" Target="http://www.consiglioveneto.it/crvportal/leggi/2004/04lr0019.html?numLegge=19&amp;annoLegge=2004&amp;tipoLegge=Alr" TargetMode="External"/><Relationship Id="rId15" Type="http://schemas.openxmlformats.org/officeDocument/2006/relationships/hyperlink" Target="http://bur.regione.veneto.it/BurvServices/Pubblica/DettaglioDgr.aspx?id=259401" TargetMode="External"/><Relationship Id="rId23" Type="http://schemas.openxmlformats.org/officeDocument/2006/relationships/hyperlink" Target="http://www.consiglioveneto.it/crvportal/leggi/2001/01lr0005.html?numLegge=5&amp;annoLegge=2001&amp;tipoLegge=Alr" TargetMode="External"/><Relationship Id="rId28" Type="http://schemas.openxmlformats.org/officeDocument/2006/relationships/hyperlink" Target="http://bur.regione.veneto.it/BurvServices/Pubblica/DettaglioDgr.aspx?id=192520" TargetMode="External"/><Relationship Id="rId10" Type="http://schemas.openxmlformats.org/officeDocument/2006/relationships/hyperlink" Target="http://bur.regione.veneto.it/BurvServices/Pubblica/DettaglioDgr.aspx?id=211964" TargetMode="External"/><Relationship Id="rId19" Type="http://schemas.openxmlformats.org/officeDocument/2006/relationships/hyperlink" Target="http://bur.regione.veneto.it/BurvServices/Pubblica/DettaglioDgr.aspx?id=261021" TargetMode="External"/><Relationship Id="rId31" Type="http://schemas.openxmlformats.org/officeDocument/2006/relationships/hyperlink" Target="http://www.consiglioveneto.it/crvportal/leggi/1996/96lr0001.html?numLegge=1&amp;annoLegge=1996&amp;tipoLegge=Alr" TargetMode="External"/><Relationship Id="rId4" Type="http://schemas.openxmlformats.org/officeDocument/2006/relationships/hyperlink" Target="http://bur.regione.veneto.it/BurvServices/pubblica/DettaglioDgr.aspx?id=242118" TargetMode="External"/><Relationship Id="rId9" Type="http://schemas.openxmlformats.org/officeDocument/2006/relationships/hyperlink" Target="http://www.consiglioveneto.it/crvportal/leggi/2002/02lr0002.html?numLegge=2&amp;annoLegge=2002&amp;tipoLegge=Alr" TargetMode="External"/><Relationship Id="rId14" Type="http://schemas.openxmlformats.org/officeDocument/2006/relationships/hyperlink" Target="http://bur.regione.veneto.it/BurvServices/Pubblica/DettaglioDgr.aspx?id=202102" TargetMode="External"/><Relationship Id="rId22" Type="http://schemas.openxmlformats.org/officeDocument/2006/relationships/hyperlink" Target="http://bur.regione.veneto.it/BurvServices/Pubblica/DettaglioDgr.aspx?id=251684" TargetMode="External"/><Relationship Id="rId27" Type="http://schemas.openxmlformats.org/officeDocument/2006/relationships/hyperlink" Target="http://www.consiglioveneto.it/crvportal/leggi/2000/00lr0001.html?numLegge=1&amp;annoLegge=2000&amp;tipoLegge=Alr" TargetMode="External"/><Relationship Id="rId30" Type="http://schemas.openxmlformats.org/officeDocument/2006/relationships/hyperlink" Target="http://bur.regione.veneto.it/BurvServices/Pubblica/DettaglioDgr.aspx?id=212288&amp;highlight=true"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bur.regione.veneto.it/BurvServices/pubblica/DettaglioDgr.aspx?id=245903" TargetMode="External"/><Relationship Id="rId3" Type="http://schemas.openxmlformats.org/officeDocument/2006/relationships/hyperlink" Target="http://www.consiglioveneto.it/crvportal/leggi/2014/14lr0013.html?numLegge=13&amp;annoLegge=2014&amp;tipoLegge=Alr" TargetMode="External"/><Relationship Id="rId7" Type="http://schemas.openxmlformats.org/officeDocument/2006/relationships/hyperlink" Target="http://www.consiglioveneto.it/crvportal/leggi/2007/07lr0009.html?numLegge=9&amp;annoLegge=2007&amp;tipoLegge=Alr" TargetMode="External"/><Relationship Id="rId12" Type="http://schemas.openxmlformats.org/officeDocument/2006/relationships/hyperlink" Target="http://bur.regione.veneto.it/BurvServices/pubblica/DettaglioDecreto.aspx?id=213012" TargetMode="External"/><Relationship Id="rId2" Type="http://schemas.openxmlformats.org/officeDocument/2006/relationships/hyperlink" Target="http://bur.regione.veneto.it/BurvServices/Pubblica/DettaglioDgr.aspx?id=217622" TargetMode="External"/><Relationship Id="rId1" Type="http://schemas.openxmlformats.org/officeDocument/2006/relationships/hyperlink" Target="http://www.consiglioveneto.it/crvportal/leggi/2008/08lr0003.html?numLegge=3&amp;annoLegge=2008&amp;tipoLegge=Alr" TargetMode="External"/><Relationship Id="rId6" Type="http://schemas.openxmlformats.org/officeDocument/2006/relationships/hyperlink" Target="http://bur.regione.veneto.it/BurvServices/pubblica/DettaglioDgr.aspx?id=270419" TargetMode="External"/><Relationship Id="rId11" Type="http://schemas.openxmlformats.org/officeDocument/2006/relationships/hyperlink" Target="http://www.consiglioveneto.it/crvportal/leggi/2007/07lr0009.html?numLegge=9&amp;annoLegge=2007&amp;tipoLegge=Alr" TargetMode="External"/><Relationship Id="rId5" Type="http://schemas.openxmlformats.org/officeDocument/2006/relationships/hyperlink" Target="http://bur.regione.veneto.it/BurvServices/Pubblica/DettaglioDgr.aspx?id=259401" TargetMode="External"/><Relationship Id="rId10" Type="http://schemas.openxmlformats.org/officeDocument/2006/relationships/hyperlink" Target="http://bur.regione.veneto.it/BurvServices/Pubblica/DettaglioDgr.aspx?id=232145" TargetMode="External"/><Relationship Id="rId4" Type="http://schemas.openxmlformats.org/officeDocument/2006/relationships/hyperlink" Target="http://bur.regione.veneto.it/BurvServices/Pubblica/DettaglioDgr.aspx?id=282939" TargetMode="External"/><Relationship Id="rId9" Type="http://schemas.openxmlformats.org/officeDocument/2006/relationships/hyperlink" Target="http://www.consiglioveneto.it/crvportal/leggi/2007/07lr0009.html?numLegge=9&amp;annoLegge=2007&amp;tipoLegge=Alr"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bur.regione.veneto.it/BurvServices/Pubblica/DettaglioDgr.aspx?id=191022" TargetMode="External"/><Relationship Id="rId13" Type="http://schemas.openxmlformats.org/officeDocument/2006/relationships/hyperlink" Target="http://www.camera.it/parlam/leggi/09077l.htm" TargetMode="External"/><Relationship Id="rId18" Type="http://schemas.openxmlformats.org/officeDocument/2006/relationships/hyperlink" Target="http://bur.regione.veneto.it/BurvServices/pubblica/DettaglioDgr.aspx?id=292071" TargetMode="External"/><Relationship Id="rId26" Type="http://schemas.openxmlformats.org/officeDocument/2006/relationships/hyperlink" Target="http://bur.regione.veneto.it/BurvServices/pubblica/DettaglioDgr.aspx?id=278023" TargetMode="External"/><Relationship Id="rId3" Type="http://schemas.openxmlformats.org/officeDocument/2006/relationships/hyperlink" Target="http://www.consiglioveneto.it/crvportal/leggi/1987/87lr0044.html?numLegge=44&amp;annoLegge=1987&amp;tipoLegge=Alr" TargetMode="External"/><Relationship Id="rId21" Type="http://schemas.openxmlformats.org/officeDocument/2006/relationships/hyperlink" Target="http://www.consiglioveneto.it/crvportal/leggi/1999/99lr0054.html?numLegge=54&amp;annoLegge=1999&amp;tipoLegge=Alr" TargetMode="External"/><Relationship Id="rId34" Type="http://schemas.openxmlformats.org/officeDocument/2006/relationships/hyperlink" Target="http://bur.regione.veneto.it/BurvServices/Pubblica/DettaglioDgr.aspx?id=209201" TargetMode="External"/><Relationship Id="rId7" Type="http://schemas.openxmlformats.org/officeDocument/2006/relationships/hyperlink" Target="http://www.consiglioveneto.it/crvportal/leggi/1987/87lr0044.html?numLegge=44&amp;annoLegge=1987&amp;tipoLegge=Alr" TargetMode="External"/><Relationship Id="rId12" Type="http://schemas.openxmlformats.org/officeDocument/2006/relationships/hyperlink" Target="http://bur.regione.veneto.it/BurvServices/Pubblica/DettaglioDgr.aspx?id=284063" TargetMode="External"/><Relationship Id="rId17" Type="http://schemas.openxmlformats.org/officeDocument/2006/relationships/hyperlink" Target="http://www.gazzettaufficiale.it/eli/id/2013/11/11/13G00172/sg" TargetMode="External"/><Relationship Id="rId25" Type="http://schemas.openxmlformats.org/officeDocument/2006/relationships/hyperlink" Target="http://www.consiglioveneto.it/crvportal/leggi/1999/99lr0059.html?numLegge=59&amp;annoLegge=1999&amp;tipoLegge=Alr" TargetMode="External"/><Relationship Id="rId33" Type="http://schemas.openxmlformats.org/officeDocument/2006/relationships/hyperlink" Target="http://www.consiglioveneto.it/crvportal/leggi/2007/07lr0016.html?numLegge=16&amp;annoLegge=2007&amp;tipoLegge=Alr" TargetMode="External"/><Relationship Id="rId38" Type="http://schemas.openxmlformats.org/officeDocument/2006/relationships/hyperlink" Target="http://bur.regione.veneto.it/BurvServices/pubblica/DettaglioDgr.aspx?id=230784" TargetMode="External"/><Relationship Id="rId2" Type="http://schemas.openxmlformats.org/officeDocument/2006/relationships/hyperlink" Target="http://bur.regione.veneto.it/BurvServices/Pubblica/DettaglioDgr.aspx?id=178091&amp;highlight=true" TargetMode="External"/><Relationship Id="rId16" Type="http://schemas.openxmlformats.org/officeDocument/2006/relationships/hyperlink" Target="http://bur.regione.veneto.it/BurvServices/pubblica/DettaglioDgr.aspx?id=306708" TargetMode="External"/><Relationship Id="rId20" Type="http://schemas.openxmlformats.org/officeDocument/2006/relationships/hyperlink" Target="http://bur.regione.veneto.it/BurvServices/Pubblica/DettaglioDgr.aspx?id=279100" TargetMode="External"/><Relationship Id="rId29" Type="http://schemas.openxmlformats.org/officeDocument/2006/relationships/hyperlink" Target="http://www.consiglioveneto.it/crvportal/leggi/2007/07lr0004.html?numLegge=4&amp;annoLegge=2007&amp;tipoLegge=Alr" TargetMode="External"/><Relationship Id="rId1" Type="http://schemas.openxmlformats.org/officeDocument/2006/relationships/hyperlink" Target="http://www.consiglioveneto.it/crvportal/leggi/1989/89lr0054.html?numLegge=54&amp;annoLegge=1989&amp;tipoLegge=Alr" TargetMode="External"/><Relationship Id="rId6" Type="http://schemas.openxmlformats.org/officeDocument/2006/relationships/hyperlink" Target="http://bur.regione.veneto.it/BurvServices/Pubblica/DettaglioDgr.aspx?id=191022" TargetMode="External"/><Relationship Id="rId11" Type="http://schemas.openxmlformats.org/officeDocument/2006/relationships/hyperlink" Target="http://www.camera.it/parlam/leggi/09077l.htm" TargetMode="External"/><Relationship Id="rId24" Type="http://schemas.openxmlformats.org/officeDocument/2006/relationships/hyperlink" Target="http://bur.regione.veneto.it/BurvServices/Pubblica/DettaglioDgr.aspx?id=278023" TargetMode="External"/><Relationship Id="rId32" Type="http://schemas.openxmlformats.org/officeDocument/2006/relationships/hyperlink" Target="http://bur.regione.veneto.it/BurvServices/Pubblica/DettaglioDgr.aspx?id=222920" TargetMode="External"/><Relationship Id="rId37" Type="http://schemas.openxmlformats.org/officeDocument/2006/relationships/hyperlink" Target="http://www.consiglioveneto.it/crvportal/leggi/1997/97lr0006.html?numLegge=6&amp;annoLegge=1997&amp;tipoLegge=Alr" TargetMode="External"/><Relationship Id="rId5" Type="http://schemas.openxmlformats.org/officeDocument/2006/relationships/hyperlink" Target="http://www.consiglioveneto.it/crvportal/leggi/1987/87lr0044.html?numLegge=44&amp;annoLegge=1987&amp;tipoLegge=Alr" TargetMode="External"/><Relationship Id="rId15" Type="http://schemas.openxmlformats.org/officeDocument/2006/relationships/hyperlink" Target="http://www.normattiva.it/uri-res/N2Ls?urn:nir:stato:legge:2015-07-13;107" TargetMode="External"/><Relationship Id="rId23" Type="http://schemas.openxmlformats.org/officeDocument/2006/relationships/hyperlink" Target="http://www.consiglioveneto.it/crvportal/leggi/1999/99lr0059.html?numLegge=59&amp;annoLegge=1999&amp;tipoLegge=Alr" TargetMode="External"/><Relationship Id="rId28" Type="http://schemas.openxmlformats.org/officeDocument/2006/relationships/hyperlink" Target="http://bur.regione.veneto.it/BurvServices/Pubblica/DettaglioDgr.aspx?id=215969&amp;highlight=true" TargetMode="External"/><Relationship Id="rId36" Type="http://schemas.openxmlformats.org/officeDocument/2006/relationships/hyperlink" Target="http://bur.regione.veneto.it/BurvServices/Pubblica/DettaglioDgr.aspx?id=222838&amp;highlight=true" TargetMode="External"/><Relationship Id="rId10" Type="http://schemas.openxmlformats.org/officeDocument/2006/relationships/hyperlink" Target="http://bur.regione.veneto.it/BurvServices/Pubblica/DettaglioDgr.aspx?id=284063" TargetMode="External"/><Relationship Id="rId19" Type="http://schemas.openxmlformats.org/officeDocument/2006/relationships/hyperlink" Target="http://www.consiglioveneto.it/crvportal/leggi/2003/03lr0027.html?numLegge=27&amp;annoLegge=2003&amp;tipoLegge=Alr" TargetMode="External"/><Relationship Id="rId31" Type="http://schemas.openxmlformats.org/officeDocument/2006/relationships/hyperlink" Target="http://www.consiglioveneto.it/crvportal/leggi/2007/07lr0016.html?numLegge=16&amp;annoLegge=2007&amp;tipoLegge=Alr" TargetMode="External"/><Relationship Id="rId4" Type="http://schemas.openxmlformats.org/officeDocument/2006/relationships/hyperlink" Target="http://bur.regione.veneto.it/BurvServices/Pubblica/DettaglioDgr.aspx?id=191022" TargetMode="External"/><Relationship Id="rId9" Type="http://schemas.openxmlformats.org/officeDocument/2006/relationships/hyperlink" Target="http://www.camera.it/parlam/leggi/09077l.htm" TargetMode="External"/><Relationship Id="rId14" Type="http://schemas.openxmlformats.org/officeDocument/2006/relationships/hyperlink" Target="http://bur.regione.veneto.it/BurvServices/Pubblica/DettaglioDgr.aspx?id=284063" TargetMode="External"/><Relationship Id="rId22" Type="http://schemas.openxmlformats.org/officeDocument/2006/relationships/hyperlink" Target="http://bur.regione.veneto.it/BurvServices/Pubblica/DettaglioDgr.aspx?id=214375" TargetMode="External"/><Relationship Id="rId27" Type="http://schemas.openxmlformats.org/officeDocument/2006/relationships/hyperlink" Target="http://www.consiglioveneto.it/crvportal/leggi/2001/01lr0002.html?numLegge=2&amp;annoLegge=2001&amp;tipoLegge=Alr" TargetMode="External"/><Relationship Id="rId30" Type="http://schemas.openxmlformats.org/officeDocument/2006/relationships/hyperlink" Target="http://bur.regione.veneto.it/BurvServices/Pubblica/DettaglioDgr.aspx?id=216914" TargetMode="External"/><Relationship Id="rId35" Type="http://schemas.openxmlformats.org/officeDocument/2006/relationships/hyperlink" Target="http://www.consiglioveneto.it/crvportal/leggi/2006/06lr0002.html?numLegge=2&amp;annoLegge=2006&amp;tipoLegge=Alr"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bur.regione.veneto.it/BurvServices/pubblica/DettaglioDgr.aspx?id=308773" TargetMode="External"/><Relationship Id="rId13" Type="http://schemas.openxmlformats.org/officeDocument/2006/relationships/hyperlink" Target="http://www.regione.veneto.it/web/guest/programma-operativo-fse-2014-2020" TargetMode="External"/><Relationship Id="rId18" Type="http://schemas.openxmlformats.org/officeDocument/2006/relationships/hyperlink" Target="http://bur.regione.veneto.it/BurvServices/pubblica/DettaglioDgr.aspx?id=288877" TargetMode="External"/><Relationship Id="rId26" Type="http://schemas.openxmlformats.org/officeDocument/2006/relationships/hyperlink" Target="http://bur.regione.veneto.it/BurvServices/Pubblica/DettaglioDgr.aspx?id=273457" TargetMode="External"/><Relationship Id="rId3" Type="http://schemas.openxmlformats.org/officeDocument/2006/relationships/hyperlink" Target="http://www.regione.veneto.it/web/guest/programma-operativo-fse-2014-2020" TargetMode="External"/><Relationship Id="rId21" Type="http://schemas.openxmlformats.org/officeDocument/2006/relationships/hyperlink" Target="http://www.regione.veneto.it/web/guest/programmazione-2007-2013" TargetMode="External"/><Relationship Id="rId34" Type="http://schemas.openxmlformats.org/officeDocument/2006/relationships/hyperlink" Target="http://bur.regione.veneto.it/BurvServices/Pubblica/DettaglioDgr.aspx?id=217620" TargetMode="External"/><Relationship Id="rId7" Type="http://schemas.openxmlformats.org/officeDocument/2006/relationships/hyperlink" Target="http://www.regione.veneto.it/web/guest/programma-operativo-fse-2014-2020" TargetMode="External"/><Relationship Id="rId12" Type="http://schemas.openxmlformats.org/officeDocument/2006/relationships/hyperlink" Target="http://bur.regione.veneto.it/BurvServices/pubblica/DettaglioDgr.aspx?id=301101" TargetMode="External"/><Relationship Id="rId17" Type="http://schemas.openxmlformats.org/officeDocument/2006/relationships/hyperlink" Target="http://www.consiglioveneto.it/crvportal/leggi/2009/09lr0003.html?numLegge=3&amp;annoLegge=2009&amp;tipoLegge=Alr" TargetMode="External"/><Relationship Id="rId25" Type="http://schemas.openxmlformats.org/officeDocument/2006/relationships/hyperlink" Target="http://www.consiglioveneto.it/crvportal/leggi/2013/13lr0003.html?numLegge=3&amp;annoLegge=2013&amp;tipoLegge=Alr" TargetMode="External"/><Relationship Id="rId33" Type="http://schemas.openxmlformats.org/officeDocument/2006/relationships/hyperlink" Target="http://www.consiglioveneto.it/crvportal/leggi/2009/09lr0003.html?numLegge=3&amp;annoLegge=2009&amp;tipoLegge=Alr" TargetMode="External"/><Relationship Id="rId38" Type="http://schemas.openxmlformats.org/officeDocument/2006/relationships/hyperlink" Target="http://www.orientamentoveneto.it/iesmart/regolamento" TargetMode="External"/><Relationship Id="rId2" Type="http://schemas.openxmlformats.org/officeDocument/2006/relationships/hyperlink" Target="http://bur.regione.veneto.it/BurvServices/pubblica/DettaglioDgr.aspx?id=314294" TargetMode="External"/><Relationship Id="rId16" Type="http://schemas.openxmlformats.org/officeDocument/2006/relationships/hyperlink" Target="http://www.regione.veneto.it/web/lavoro/spazio-operatori" TargetMode="External"/><Relationship Id="rId20" Type="http://schemas.openxmlformats.org/officeDocument/2006/relationships/hyperlink" Target="http://bur.regione.veneto.it/BurvServices/pubblica/DettaglioDgr.aspx?id=294216" TargetMode="External"/><Relationship Id="rId29" Type="http://schemas.openxmlformats.org/officeDocument/2006/relationships/hyperlink" Target="http://www.consiglioveneto.it/crvportal/leggi/2013/13lr0003.html?numLegge=3&amp;annoLegge=2013&amp;tipoLegge=Alr" TargetMode="External"/><Relationship Id="rId1" Type="http://schemas.openxmlformats.org/officeDocument/2006/relationships/hyperlink" Target="http://www.gazzettaufficiale.it/eli/id/2015/06/24/15G00095/sg" TargetMode="External"/><Relationship Id="rId6" Type="http://schemas.openxmlformats.org/officeDocument/2006/relationships/hyperlink" Target="http://bur.regione.veneto.it/BurvServices/pubblica/DettaglioDgr.aspx?id=313886" TargetMode="External"/><Relationship Id="rId11" Type="http://schemas.openxmlformats.org/officeDocument/2006/relationships/hyperlink" Target="http://www.regione.veneto.it/web/guest/programma-operativo-fse-2014-2020" TargetMode="External"/><Relationship Id="rId24" Type="http://schemas.openxmlformats.org/officeDocument/2006/relationships/hyperlink" Target="http://www.cliclavoroveneto.it/documents/103901/1337410/Bando+reti+impresa+Veneto+Sardegna.pdf/d2f86079-60af-4cb1-846d-8b56671c86d4" TargetMode="External"/><Relationship Id="rId32" Type="http://schemas.openxmlformats.org/officeDocument/2006/relationships/hyperlink" Target="http://bur.regione.veneto.it/BurvServices/pubblica/DettaglioDgr.aspx?id=261035" TargetMode="External"/><Relationship Id="rId37" Type="http://schemas.openxmlformats.org/officeDocument/2006/relationships/hyperlink" Target="http://bur.regione.veneto.it/BurvServices/Pubblica/DettaglioDgr.aspx?id=241889" TargetMode="External"/><Relationship Id="rId5" Type="http://schemas.openxmlformats.org/officeDocument/2006/relationships/hyperlink" Target="http://www.regione.veneto.it/web/guest/programma-operativo-fse-2014-2020" TargetMode="External"/><Relationship Id="rId15" Type="http://schemas.openxmlformats.org/officeDocument/2006/relationships/hyperlink" Target="http://www.regione.veneto.it/web/guest/programma-operativo-fse-2014-2020" TargetMode="External"/><Relationship Id="rId23" Type="http://schemas.openxmlformats.org/officeDocument/2006/relationships/hyperlink" Target="http://www.cliclavoroveneto.it/documents/103901/1337410/Bando+reti+impresa+Veneto+Sardegna.pdf/d2f86079-60af-4cb1-846d-8b56671c86d4" TargetMode="External"/><Relationship Id="rId28" Type="http://schemas.openxmlformats.org/officeDocument/2006/relationships/hyperlink" Target="http://bur.regione.veneto.it/BurvServices/Pubblica/DettaglioDgr.aspx?id=273152" TargetMode="External"/><Relationship Id="rId36" Type="http://schemas.openxmlformats.org/officeDocument/2006/relationships/hyperlink" Target="http://bur.regione.veneto.it/BurvServices/Pubblica/DettaglioDgr.aspx?id=274671&amp;highlight=true" TargetMode="External"/><Relationship Id="rId10" Type="http://schemas.openxmlformats.org/officeDocument/2006/relationships/hyperlink" Target="http://bur.regione.veneto.it/BurvServices/pubblica/DettaglioDgr.aspx?id=313885" TargetMode="External"/><Relationship Id="rId19" Type="http://schemas.openxmlformats.org/officeDocument/2006/relationships/hyperlink" Target="http://www.consiglioveneto.it/crvportal/leggi/2009/09lr0003.html?numLegge=3&amp;annoLegge=2009&amp;tipoLegge=Alr" TargetMode="External"/><Relationship Id="rId31" Type="http://schemas.openxmlformats.org/officeDocument/2006/relationships/hyperlink" Target="http://www.consiglioveneto.it/crvportal/leggi/2010/10lr0005.html?numLegge=5&amp;annoLegge=2010&amp;tipoLegge=Alr" TargetMode="External"/><Relationship Id="rId4" Type="http://schemas.openxmlformats.org/officeDocument/2006/relationships/hyperlink" Target="http://bur.regione.veneto.it/BurvServices/Pubblica/DettaglioDgr.aspx?id=313419" TargetMode="External"/><Relationship Id="rId9" Type="http://schemas.openxmlformats.org/officeDocument/2006/relationships/hyperlink" Target="http://www.regione.veneto.it/web/guest/programma-operativo-fse-2014-2020" TargetMode="External"/><Relationship Id="rId14" Type="http://schemas.openxmlformats.org/officeDocument/2006/relationships/hyperlink" Target="http://bur.regione.veneto.it/BurvServices/pubblica/DettaglioDgr.aspx?id=298800" TargetMode="External"/><Relationship Id="rId22" Type="http://schemas.openxmlformats.org/officeDocument/2006/relationships/hyperlink" Target="http://bur.regione.veneto.it/BurvServices/Pubblica/DettaglioDgr.aspx?id=278719" TargetMode="External"/><Relationship Id="rId27" Type="http://schemas.openxmlformats.org/officeDocument/2006/relationships/hyperlink" Target="http://www.garanziagiovani.gov.it/Pagine/default.aspx" TargetMode="External"/><Relationship Id="rId30" Type="http://schemas.openxmlformats.org/officeDocument/2006/relationships/hyperlink" Target="http://bur.regione.veneto.it/BurvServices/pubblica/DettaglioDgr.aspx?id=254186" TargetMode="External"/><Relationship Id="rId35" Type="http://schemas.openxmlformats.org/officeDocument/2006/relationships/hyperlink" Target="http://www.consiglioveneto.it/crvportal/leggi/2009/09lr0003.html?numLegge=3&amp;annoLegge=2009&amp;tipoLegge=Alr"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bur.regione.veneto.it/BurvServices/pubblica/DettaglioDgr.aspx?id=305175" TargetMode="External"/><Relationship Id="rId13" Type="http://schemas.openxmlformats.org/officeDocument/2006/relationships/hyperlink" Target="http://www.consiglioveneto.it/crvportal/leggi/1984/84lr0058.html?numLegge=58&amp;annoLegge=1984&amp;tipoLegge=Alr" TargetMode="External"/><Relationship Id="rId3" Type="http://schemas.openxmlformats.org/officeDocument/2006/relationships/hyperlink" Target="http://www.consiglioveneto.it/crvportal/leggi/1984/84lr0058.html" TargetMode="External"/><Relationship Id="rId7" Type="http://schemas.openxmlformats.org/officeDocument/2006/relationships/hyperlink" Target="http://www.consiglioveneto.it/crvportal/leggi/1992/92lr0006.html?numLegge=6&amp;annoLegge=1992&amp;tipoLegge=Alr" TargetMode="External"/><Relationship Id="rId12" Type="http://schemas.openxmlformats.org/officeDocument/2006/relationships/hyperlink" Target="http://bur.regione.veneto.it/BurvServices/pubblica/DettaglioDgr.aspx?id=294338" TargetMode="External"/><Relationship Id="rId2" Type="http://schemas.openxmlformats.org/officeDocument/2006/relationships/hyperlink" Target="http://bur.regione.veneto.it/BurvServices/pubblica/DettaglioDgr.aspx?id=294338" TargetMode="External"/><Relationship Id="rId16" Type="http://schemas.openxmlformats.org/officeDocument/2006/relationships/hyperlink" Target="http://bur.regione.veneto.it/BurvServices/Pubblica/DettaglioDgr.aspx?id=217621" TargetMode="External"/><Relationship Id="rId1" Type="http://schemas.openxmlformats.org/officeDocument/2006/relationships/hyperlink" Target="http://www.consiglioveneto.it/crvportal/leggi/1989/89lr0040.html?numLegge=40&amp;annoLegge=1989&amp;tipoLegge=Alr" TargetMode="External"/><Relationship Id="rId6" Type="http://schemas.openxmlformats.org/officeDocument/2006/relationships/hyperlink" Target="http://bur.regione.veneto.it/BurvServices/pubblica/DettaglioDgr.aspx?id=314591" TargetMode="External"/><Relationship Id="rId11" Type="http://schemas.openxmlformats.org/officeDocument/2006/relationships/hyperlink" Target="http://www.consiglioveneto.it/crvportal/leggi/1989/89lr0040.html?numLegge=40&amp;annoLegge=1989&amp;tipoLegge=Alr" TargetMode="External"/><Relationship Id="rId5" Type="http://schemas.openxmlformats.org/officeDocument/2006/relationships/hyperlink" Target="http://www.consiglioveneto.it/crvportal/leggi/1994/94lr0005.html?numLegge=5&amp;annoLegge=1994&amp;tipoLegge=Alr" TargetMode="External"/><Relationship Id="rId15" Type="http://schemas.openxmlformats.org/officeDocument/2006/relationships/hyperlink" Target="http://www.consiglioveneto.it/crvportal/leggi/1984/84lr0058.html?numLegge=58&amp;annoLegge=1984&amp;tipoLegge=Alr" TargetMode="External"/><Relationship Id="rId10" Type="http://schemas.openxmlformats.org/officeDocument/2006/relationships/hyperlink" Target="http://bur.regione.veneto.it/BurvServices/pubblica/DettaglioDgr.aspx?id=294338" TargetMode="External"/><Relationship Id="rId4" Type="http://schemas.openxmlformats.org/officeDocument/2006/relationships/hyperlink" Target="http://bur.regione.veneto.it/BurvServices/pubblica/DettaglioDgr.aspx?id=292150" TargetMode="External"/><Relationship Id="rId9" Type="http://schemas.openxmlformats.org/officeDocument/2006/relationships/hyperlink" Target="http://www.consiglioveneto.it/crvportal/leggi/1989/89lr0040.html?numLegge=40&amp;annoLegge=1989&amp;tipoLegge=Alr" TargetMode="External"/><Relationship Id="rId14" Type="http://schemas.openxmlformats.org/officeDocument/2006/relationships/hyperlink" Target="http://bur.regione.veneto.it/BurvServices/pubblica/DettaglioDgr.aspx?id=264695"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bur.regione.veneto.it/BurvServices/Pubblica/DettaglioDgr.aspx?id=291196" TargetMode="External"/><Relationship Id="rId13" Type="http://schemas.openxmlformats.org/officeDocument/2006/relationships/hyperlink" Target="http://www.consiglioveneto.it/crvportal/leggi/1993/93lr0060.html?numLegge=60&amp;annoLegge=1993&amp;tipoLegge=Alr" TargetMode="External"/><Relationship Id="rId18" Type="http://schemas.openxmlformats.org/officeDocument/2006/relationships/hyperlink" Target="http://bur.regione.veneto.it/BurvServices/pubblica/DettaglioDgr.aspx?id=309071" TargetMode="External"/><Relationship Id="rId26" Type="http://schemas.openxmlformats.org/officeDocument/2006/relationships/hyperlink" Target="http://bur.regione.veneto.it/BurvServices/pubblica/DettaglioDgr.aspx?id=292604" TargetMode="External"/><Relationship Id="rId3" Type="http://schemas.openxmlformats.org/officeDocument/2006/relationships/hyperlink" Target="http://www.consiglioveneto.it/crvportal/leggi/2014/14lr0011.html?numLegge=11&amp;annoLegge=2014&amp;tipoLegge=Alr" TargetMode="External"/><Relationship Id="rId21" Type="http://schemas.openxmlformats.org/officeDocument/2006/relationships/hyperlink" Target="http://www.consiglioveneto.it/crvportal/leggi/2005/05lr0009.html?numLegge=9&amp;annoLegge=2005&amp;tipoLegge=Alr" TargetMode="External"/><Relationship Id="rId34" Type="http://schemas.openxmlformats.org/officeDocument/2006/relationships/hyperlink" Target="http://bur.regione.veneto.it/BurvServices/Pubblica/DettaglioDgr.aspx?id=242731" TargetMode="External"/><Relationship Id="rId7" Type="http://schemas.openxmlformats.org/officeDocument/2006/relationships/hyperlink" Target="http://www.consiglioveneto.it/crvportal/leggi/2001/01lr0005.html?numLegge=5&amp;annoLegge=2001&amp;tipoLegge=Alr" TargetMode="External"/><Relationship Id="rId12" Type="http://schemas.openxmlformats.org/officeDocument/2006/relationships/hyperlink" Target="http://bur.regione.veneto.it/BurvServices/Pubblica/DettaglioDgr.aspx?id=278612" TargetMode="External"/><Relationship Id="rId17" Type="http://schemas.openxmlformats.org/officeDocument/2006/relationships/hyperlink" Target="http://www.normattiva.it/atto/caricaArticoloDefault?atto.dataPubblicazioneGazzetta=2001-01-08&amp;atto.codiceRedazionale=001G0004&amp;atto.tipoProvvedimento=LEGGE" TargetMode="External"/><Relationship Id="rId25" Type="http://schemas.openxmlformats.org/officeDocument/2006/relationships/hyperlink" Target="http://www.normattiva.it/uri-res/N2Ls?urn:nir:stato:decreto.legge:1992-02-05;104!vig=" TargetMode="External"/><Relationship Id="rId33" Type="http://schemas.openxmlformats.org/officeDocument/2006/relationships/hyperlink" Target="http://www.consiglioveneto.it/crvportal/leggi/2007/07lr0023.html?numLegge=23&amp;annoLegge=2007&amp;tipoLegge=Alr" TargetMode="External"/><Relationship Id="rId2" Type="http://schemas.openxmlformats.org/officeDocument/2006/relationships/hyperlink" Target="http://bur.regione.veneto.it/BurvServices/Pubblica/DettaglioDgr.aspx?id=277925" TargetMode="External"/><Relationship Id="rId16" Type="http://schemas.openxmlformats.org/officeDocument/2006/relationships/hyperlink" Target="http://bur.regione.veneto.it/BurvServices/Pubblica/DettaglioDgr.aspx?id=251781" TargetMode="External"/><Relationship Id="rId20" Type="http://schemas.openxmlformats.org/officeDocument/2006/relationships/hyperlink" Target="http://bur.regione.veneto.it/BurvServices/pubblica/DettaglioDgr.aspx?id=305303" TargetMode="External"/><Relationship Id="rId29" Type="http://schemas.openxmlformats.org/officeDocument/2006/relationships/hyperlink" Target="http://www.consiglioveneto.it/crvportal/leggi/2010/10lr0016.html?numLegge=16&amp;annoLegge=2010&amp;tipoLegge=Alr" TargetMode="External"/><Relationship Id="rId1" Type="http://schemas.openxmlformats.org/officeDocument/2006/relationships/hyperlink" Target="http://www.consiglioveneto.it/crvportal/leggi/2014/14lr0011.html?numLegge=11&amp;annoLegge=2014&amp;tipoLegge=Alr" TargetMode="External"/><Relationship Id="rId6" Type="http://schemas.openxmlformats.org/officeDocument/2006/relationships/hyperlink" Target="http://bur.regione.veneto.it/BurvServices/Pubblica/DettaglioDgr.aspx?id=298815" TargetMode="External"/><Relationship Id="rId11" Type="http://schemas.openxmlformats.org/officeDocument/2006/relationships/hyperlink" Target="http://www.consiglioveneto.it/crvportal/leggi/2001/01lr0005.html?numLegge=5&amp;annoLegge=2001&amp;tipoLegge=Alr" TargetMode="External"/><Relationship Id="rId24" Type="http://schemas.openxmlformats.org/officeDocument/2006/relationships/hyperlink" Target="http://bur.regione.veneto.it/BurvServices/pubblica/DettaglioDgr.aspx?id=294312" TargetMode="External"/><Relationship Id="rId32" Type="http://schemas.openxmlformats.org/officeDocument/2006/relationships/hyperlink" Target="http://bur.regione.veneto.it/BurvServices/pubblica/DettaglioDgr.aspx?id=254247" TargetMode="External"/><Relationship Id="rId5" Type="http://schemas.openxmlformats.org/officeDocument/2006/relationships/hyperlink" Target="http://bur.regione.veneto.it/BurvServices/Pubblica/DettaglioDgr.aspx?id=240571" TargetMode="External"/><Relationship Id="rId15" Type="http://schemas.openxmlformats.org/officeDocument/2006/relationships/hyperlink" Target="http://www.salute.gov.it/imgs/C_17_normativa_781_allegato.pdf" TargetMode="External"/><Relationship Id="rId23" Type="http://schemas.openxmlformats.org/officeDocument/2006/relationships/hyperlink" Target="http://www.consiglioveneto.it/crvportal/leggi/1993/93lr0060.html?numLegge=60&amp;annoLegge=1993&amp;tipoLegge=Alr" TargetMode="External"/><Relationship Id="rId28" Type="http://schemas.openxmlformats.org/officeDocument/2006/relationships/hyperlink" Target="http://bur.regione.veneto.it/BurvServices/Pubblica/DettaglioDgr.aspx?id=194646" TargetMode="External"/><Relationship Id="rId10" Type="http://schemas.openxmlformats.org/officeDocument/2006/relationships/hyperlink" Target="http://bur.regione.veneto.it/BurvServices/pubblica/DettaglioDgr.aspx?id=278612" TargetMode="External"/><Relationship Id="rId19" Type="http://schemas.openxmlformats.org/officeDocument/2006/relationships/hyperlink" Target="http://www.consiglioveneto.it/crvportal/leggi/1997/97lr0006.html?numLegge=6&amp;annoLegge=1997&amp;tipoLegge=Alr" TargetMode="External"/><Relationship Id="rId31" Type="http://schemas.openxmlformats.org/officeDocument/2006/relationships/hyperlink" Target="http://www.consiglioveneto.it/crvportal/leggi/2007/07lr0023.html?numLegge=23&amp;annoLegge=2007&amp;tipoLegge=Alr" TargetMode="External"/><Relationship Id="rId4" Type="http://schemas.openxmlformats.org/officeDocument/2006/relationships/hyperlink" Target="http://bur.regione.veneto.it/BurvServices/pubblica/DettaglioDgr.aspx?id=292550" TargetMode="External"/><Relationship Id="rId9" Type="http://schemas.openxmlformats.org/officeDocument/2006/relationships/hyperlink" Target="http://www.consiglioveneto.it/crvportal/leggi/2001/01lr0005.html?numLegge=5&amp;annoLegge=2001&amp;tipoLegge=Alr" TargetMode="External"/><Relationship Id="rId14" Type="http://schemas.openxmlformats.org/officeDocument/2006/relationships/hyperlink" Target="http://bur.regione.veneto.it/BurvServices/pubblica/DettaglioDgr.aspx?id=267013" TargetMode="External"/><Relationship Id="rId22" Type="http://schemas.openxmlformats.org/officeDocument/2006/relationships/hyperlink" Target="http://bur.regione.veneto.it/BurvServices/Pubblica/DettaglioDgr.aspx?id=213046" TargetMode="External"/><Relationship Id="rId27" Type="http://schemas.openxmlformats.org/officeDocument/2006/relationships/hyperlink" Target="http://www.consiglioveneto.it/crvportal/leggi/2005/05lr0003.html?numLegge=3&amp;annoLegge=2005&amp;tipoLegge=Alr" TargetMode="External"/><Relationship Id="rId30" Type="http://schemas.openxmlformats.org/officeDocument/2006/relationships/hyperlink" Target="http://bur.regione.veneto.it/BurvServices/pubblica/DettaglioDgr.aspx?id=25510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bur.regione.veneto.it/BurvServices/Pubblica/DettaglioDgr.aspx?id=285087" TargetMode="External"/><Relationship Id="rId13" Type="http://schemas.openxmlformats.org/officeDocument/2006/relationships/hyperlink" Target="http://bur.regione.veneto.it/BurvServices/Pubblica/DettaglioDcr.aspx?id=177192" TargetMode="External"/><Relationship Id="rId18" Type="http://schemas.openxmlformats.org/officeDocument/2006/relationships/hyperlink" Target="http://bur.regione.veneto.it/BurvServices/pubblica/DettaglioDgr.aspx?id=279168" TargetMode="External"/><Relationship Id="rId3" Type="http://schemas.openxmlformats.org/officeDocument/2006/relationships/hyperlink" Target="http://www.consiglioveneto.it/crvportal/leggi_storico/1989/89lr0040.html?numLegge=40&amp;annoLegge=1989&amp;tipoLegge=Alr" TargetMode="External"/><Relationship Id="rId21" Type="http://schemas.openxmlformats.org/officeDocument/2006/relationships/hyperlink" Target="http://www.consiglioveneto.it/crvportal/leggi/2009/09lr0001.html?numLegge=1&amp;annoLegge=2009&amp;tipoLegge=Alr" TargetMode="External"/><Relationship Id="rId7" Type="http://schemas.openxmlformats.org/officeDocument/2006/relationships/hyperlink" Target="http://www.consiglioveneto.it/crvportal/leggi/2009/09lr0017.html?numLegge=17&amp;annoLegge=2009&amp;tipoLegge=Alr" TargetMode="External"/><Relationship Id="rId12" Type="http://schemas.openxmlformats.org/officeDocument/2006/relationships/hyperlink" Target="http://bur.regione.veneto.it/BurvServices/pubblica/DettaglioDgr.aspx?id=285089" TargetMode="External"/><Relationship Id="rId17" Type="http://schemas.openxmlformats.org/officeDocument/2006/relationships/hyperlink" Target="http://www.consiglioveneto.it/crvportal/leggi/2000/00lr0003.html?numLegge=3&amp;annoLegge=2000&amp;tipoLegge=Alr" TargetMode="External"/><Relationship Id="rId2" Type="http://schemas.openxmlformats.org/officeDocument/2006/relationships/hyperlink" Target="http://bur.regione.veneto.it/BurvServices/pubblica/DettaglioDgr.aspx?id=285520" TargetMode="External"/><Relationship Id="rId16" Type="http://schemas.openxmlformats.org/officeDocument/2006/relationships/hyperlink" Target="http://bur.regione.veneto.it/BurvServices/pubblica/DettaglioDgr.aspx?id=279166" TargetMode="External"/><Relationship Id="rId20" Type="http://schemas.openxmlformats.org/officeDocument/2006/relationships/hyperlink" Target="http://bur.regione.veneto.it/BurvServices/pubblica/DettaglioDgr.aspx?id=258212" TargetMode="External"/><Relationship Id="rId1" Type="http://schemas.openxmlformats.org/officeDocument/2006/relationships/hyperlink" Target="http://www.consiglioveneto.it/crvportal/leggi/2009/09lr0017.html?numLegge=17&amp;annoLegge=2009&amp;tipoLegge=Alr" TargetMode="External"/><Relationship Id="rId6" Type="http://schemas.openxmlformats.org/officeDocument/2006/relationships/hyperlink" Target="http://bur.regione.veneto.it/BurvServices/pubblica/DettaglioDgr.aspx?id=236962" TargetMode="External"/><Relationship Id="rId11" Type="http://schemas.openxmlformats.org/officeDocument/2006/relationships/hyperlink" Target="http://www.consiglioveneto.it/crvportal/leggi/2013/13lr0003.html?numLegge=3&amp;annoLegge=2013&amp;tipoLegge=Alr" TargetMode="External"/><Relationship Id="rId5" Type="http://schemas.openxmlformats.org/officeDocument/2006/relationships/hyperlink" Target="http://www.consiglioveneto.it/crvportal/leggi/2009/09lr0017.html?numLegge=17&amp;annoLegge=2009&amp;tipoLegge=Alr" TargetMode="External"/><Relationship Id="rId15" Type="http://schemas.openxmlformats.org/officeDocument/2006/relationships/hyperlink" Target="http://www.consiglioveneto.it/crvportal/leggi/2011/11lr0025.html?numLegge=25&amp;annoLegge=2011&amp;tipoLegge=Alr" TargetMode="External"/><Relationship Id="rId10" Type="http://schemas.openxmlformats.org/officeDocument/2006/relationships/hyperlink" Target="http://bur.regione.veneto.it/BurvServices/pubblica/DettaglioDgr.aspx?id=282807" TargetMode="External"/><Relationship Id="rId19" Type="http://schemas.openxmlformats.org/officeDocument/2006/relationships/hyperlink" Target="http://www.consiglioveneto.it/crvportal/leggi/2013/13lr0003.html?numLegge=3&amp;annoLegge=2013&amp;tipoLegge=Alr" TargetMode="External"/><Relationship Id="rId4" Type="http://schemas.openxmlformats.org/officeDocument/2006/relationships/hyperlink" Target="http://bur.regione.veneto.it/BurvServices/Pubblica/DettaglioDgr.aspx?id=221437" TargetMode="External"/><Relationship Id="rId9" Type="http://schemas.openxmlformats.org/officeDocument/2006/relationships/hyperlink" Target="http://bur.regione.veneto.it/BurvServices/Pubblica/DettaglioDcr.aspx?id=177192" TargetMode="External"/><Relationship Id="rId14" Type="http://schemas.openxmlformats.org/officeDocument/2006/relationships/hyperlink" Target="http://bur.regione.veneto.it/BurvServices/pubblica/DettaglioDgr.aspx?id=279569" TargetMode="External"/><Relationship Id="rId22" Type="http://schemas.openxmlformats.org/officeDocument/2006/relationships/hyperlink" Target="http://bur.regione.veneto.it/BurvServices/pubblica/DettaglioDgr.aspx?id=241668"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bur.regione.veneto.it/BurvServices/pubblica/DettaglioDgr.aspx?id=280195" TargetMode="External"/><Relationship Id="rId3" Type="http://schemas.openxmlformats.org/officeDocument/2006/relationships/hyperlink" Target="http://www.consiglioveneto.it/crvportal/leggi/2007/07lr0035.html?numLegge=35&amp;annoLegge=2007&amp;tipoLegge=Alr" TargetMode="External"/><Relationship Id="rId7" Type="http://schemas.openxmlformats.org/officeDocument/2006/relationships/hyperlink" Target="http://www.consiglioveneto.it/crvportal/leggi/2012/12lr0015.html?numLegge=15&amp;annoLegge=2012&amp;tipoLegge=Alr" TargetMode="External"/><Relationship Id="rId12" Type="http://schemas.openxmlformats.org/officeDocument/2006/relationships/hyperlink" Target="http://bur.regione.veneto.it/BurvServices/Pubblica/DettaglioDgr.aspx?id=197242" TargetMode="External"/><Relationship Id="rId2" Type="http://schemas.openxmlformats.org/officeDocument/2006/relationships/hyperlink" Target="http://bur.regione.veneto.it/BurvServices/pubblica/DettaglioDgr.aspx?id=298822" TargetMode="External"/><Relationship Id="rId1" Type="http://schemas.openxmlformats.org/officeDocument/2006/relationships/hyperlink" Target="http://www.consiglioveneto.it/crvportal/leggi/2002/02lr0009.html?numLegge=9&amp;annoLegge=2002&amp;tipoLegge=Alr" TargetMode="External"/><Relationship Id="rId6" Type="http://schemas.openxmlformats.org/officeDocument/2006/relationships/hyperlink" Target="http://bur.regione.veneto.it/BurvServices/pubblica/DettaglioDgr.aspx?id=260636" TargetMode="External"/><Relationship Id="rId11" Type="http://schemas.openxmlformats.org/officeDocument/2006/relationships/hyperlink" Target="http://www.consiglioveneto.it/crvportal/leggi/1988/88lr0040.html?numLegge=40&amp;annoLegge=1988&amp;tipoLegge=Alr" TargetMode="External"/><Relationship Id="rId5" Type="http://schemas.openxmlformats.org/officeDocument/2006/relationships/hyperlink" Target="http://www.consiglioveneto.it/crvportal/leggi/2012/12lr0048.html?numLegge=48&amp;annoLegge=2012&amp;tipoLegge=Alr" TargetMode="External"/><Relationship Id="rId10" Type="http://schemas.openxmlformats.org/officeDocument/2006/relationships/hyperlink" Target="http://bur.regione.veneto.it/BurvServices/pubblica/DettaglioDgr.aspx?id=252603" TargetMode="External"/><Relationship Id="rId4" Type="http://schemas.openxmlformats.org/officeDocument/2006/relationships/hyperlink" Target="http://bur.regione.veneto.it/BurvServices/pubblica/DettaglioDgr.aspx?id=279673" TargetMode="External"/><Relationship Id="rId9" Type="http://schemas.openxmlformats.org/officeDocument/2006/relationships/hyperlink" Target="http://www.consiglioveneto.it/crvportal/leggi/2012/12lr0048.html?numLegge=48&amp;annoLegge=2012&amp;tipoLegge=Alr" TargetMode="External"/></Relationships>
</file>

<file path=xl/worksheets/_rels/sheet21.xml.rels><?xml version="1.0" encoding="UTF-8" standalone="yes"?>
<Relationships xmlns="http://schemas.openxmlformats.org/package/2006/relationships"><Relationship Id="rId26" Type="http://schemas.openxmlformats.org/officeDocument/2006/relationships/hyperlink" Target="http://bur.regione.veneto.it/BurvServices/pubblica/DettaglioDgr.aspx?id=291245" TargetMode="External"/><Relationship Id="rId117" Type="http://schemas.openxmlformats.org/officeDocument/2006/relationships/hyperlink" Target="http://www.consiglioveneto.it/crvportal/leggi/2013/13lr0003.html?numLegge=3&amp;annoLegge=2013&amp;tipoLegge=Alr" TargetMode="External"/><Relationship Id="rId21" Type="http://schemas.openxmlformats.org/officeDocument/2006/relationships/hyperlink" Target="http://www.consiglioveneto.it/crvportal/leggi/2001/01lr0011.html?numLegge=11&amp;annoLegge=2001&amp;tipoLegge=Alr" TargetMode="External"/><Relationship Id="rId42" Type="http://schemas.openxmlformats.org/officeDocument/2006/relationships/hyperlink" Target="http://bur.regione.veneto.it/BurvServices/pubblica/DettaglioDgr.aspx?id=294951" TargetMode="External"/><Relationship Id="rId47" Type="http://schemas.openxmlformats.org/officeDocument/2006/relationships/hyperlink" Target="http://bur.regione.veneto.it/BurvServices/Pubblica/DettaglioDgr.aspx?id=240271&amp;highlight=true" TargetMode="External"/><Relationship Id="rId63" Type="http://schemas.openxmlformats.org/officeDocument/2006/relationships/hyperlink" Target="http://www.consiglioveneto.it/crvportal/leggi/2012/12lr0029.html?numLegge=29&amp;annoLegge=2012&amp;tipoLegge=Alr" TargetMode="External"/><Relationship Id="rId68" Type="http://schemas.openxmlformats.org/officeDocument/2006/relationships/hyperlink" Target="http://bur.regione.veneto.it/BurvServices/Pubblica/DettaglioDgr.aspx?id=279059" TargetMode="External"/><Relationship Id="rId84" Type="http://schemas.openxmlformats.org/officeDocument/2006/relationships/hyperlink" Target="http://bur.regione.veneto.it/BurvServices/Pubblica/DettaglioDgr.aspx?id=267557" TargetMode="External"/><Relationship Id="rId89" Type="http://schemas.openxmlformats.org/officeDocument/2006/relationships/hyperlink" Target="http://www.consiglioveneto.it/crvportal/leggi/2008/08lr0017.html" TargetMode="External"/><Relationship Id="rId112" Type="http://schemas.openxmlformats.org/officeDocument/2006/relationships/hyperlink" Target="http://bur.regione.veneto.it/BurvServices/pubblica/DettaglioDgr.aspx?id=248257" TargetMode="External"/><Relationship Id="rId16" Type="http://schemas.openxmlformats.org/officeDocument/2006/relationships/hyperlink" Target="http://bur.regione.veneto.it/BurvServices/Pubblica/DettaglioDgr.aspx?id=236804" TargetMode="External"/><Relationship Id="rId107" Type="http://schemas.openxmlformats.org/officeDocument/2006/relationships/hyperlink" Target="http://www.consiglioveneto.it/crvportal/leggi/1997/97lr0041.html?numLegge=41&amp;annoLegge=1997&amp;tipoLegge=Alr" TargetMode="External"/><Relationship Id="rId11" Type="http://schemas.openxmlformats.org/officeDocument/2006/relationships/hyperlink" Target="http://www.consiglioveneto.it/crvportal/leggi/1989/89lr0022.html?numLegge=22&amp;annoLegge=1989&amp;tipoLegge=Alr" TargetMode="External"/><Relationship Id="rId32" Type="http://schemas.openxmlformats.org/officeDocument/2006/relationships/hyperlink" Target="http://bur.regione.veneto.it/BurvServices/pubblica/DettaglioDgr.aspx?id=310041" TargetMode="External"/><Relationship Id="rId37" Type="http://schemas.openxmlformats.org/officeDocument/2006/relationships/hyperlink" Target="http://bur.regione.veneto.it/BurvServices/Pubblica/DettaglioDgr.aspx?id=241464" TargetMode="External"/><Relationship Id="rId53" Type="http://schemas.openxmlformats.org/officeDocument/2006/relationships/hyperlink" Target="http://www.consiglioveneto.it/crvportal/leggi/2008/08lr0017.html" TargetMode="External"/><Relationship Id="rId58" Type="http://schemas.openxmlformats.org/officeDocument/2006/relationships/hyperlink" Target="http://bur.regione.veneto.it/BurvServices/pubblica/DettaglioDgr.aspx?id=285932" TargetMode="External"/><Relationship Id="rId74" Type="http://schemas.openxmlformats.org/officeDocument/2006/relationships/hyperlink" Target="http://bur.regione.veneto.it/BurvServices/Pubblica/DettaglioDgr.aspx?id=267557" TargetMode="External"/><Relationship Id="rId79" Type="http://schemas.openxmlformats.org/officeDocument/2006/relationships/hyperlink" Target="http://bur.regione.veneto.it/BurvServices/Pubblica/DettaglioDgr.aspx?id=234202" TargetMode="External"/><Relationship Id="rId102" Type="http://schemas.openxmlformats.org/officeDocument/2006/relationships/hyperlink" Target="http://bur.regione.veneto.it/BurvServices/Pubblica/DettaglioDgr.aspx?id=222922" TargetMode="External"/><Relationship Id="rId5" Type="http://schemas.openxmlformats.org/officeDocument/2006/relationships/hyperlink" Target="http://www.consiglioveneto.it/crvportal/leggi/2009/09lr0030.html?numLegge=30&amp;annoLegge=2009&amp;tipoLegge=Alr" TargetMode="External"/><Relationship Id="rId61" Type="http://schemas.openxmlformats.org/officeDocument/2006/relationships/hyperlink" Target="http://www.consiglioveneto.it/crvportal/leggi/2001/01lr0011.html?numLegge=11&amp;annoLegge=2001&amp;tipoLegge=Alr" TargetMode="External"/><Relationship Id="rId82" Type="http://schemas.openxmlformats.org/officeDocument/2006/relationships/hyperlink" Target="http://bur.regione.veneto.it/BurvServices/Pubblica/DettaglioDgr.aspx?id=291242" TargetMode="External"/><Relationship Id="rId90" Type="http://schemas.openxmlformats.org/officeDocument/2006/relationships/hyperlink" Target="http://bur.regione.veneto.it/BurvServices/Pubblica/DettaglioDgr.aspx?id=264808" TargetMode="External"/><Relationship Id="rId95" Type="http://schemas.openxmlformats.org/officeDocument/2006/relationships/hyperlink" Target="http://www.handylex.org/stato/l290385.shtml" TargetMode="External"/><Relationship Id="rId19" Type="http://schemas.openxmlformats.org/officeDocument/2006/relationships/hyperlink" Target="http://www.consiglioveneto.it/crvportal/leggi/1980/80lr0023.html?numLegge=23&amp;annoLegge=1980&amp;tipoLegge=Alr" TargetMode="External"/><Relationship Id="rId14" Type="http://schemas.openxmlformats.org/officeDocument/2006/relationships/hyperlink" Target="http://bur.regione.veneto.it/BurvServices/pubblica/DettaglioDgr.aspx?id=292599" TargetMode="External"/><Relationship Id="rId22" Type="http://schemas.openxmlformats.org/officeDocument/2006/relationships/hyperlink" Target="http://bur.regione.veneto.it/BurvServices/Pubblica/DettaglioDgr.aspx?id=235740" TargetMode="External"/><Relationship Id="rId27" Type="http://schemas.openxmlformats.org/officeDocument/2006/relationships/hyperlink" Target="http://www.consiglioveneto.it/crvportal/leggi/1999/99lr0006.html?numLegge=6&amp;annoLegge=1999&amp;tipoLegge=Alr" TargetMode="External"/><Relationship Id="rId30" Type="http://schemas.openxmlformats.org/officeDocument/2006/relationships/hyperlink" Target="http://bur.regione.veneto.it/BurvServices/pubblica/DettaglioDgr.aspx?id=310663" TargetMode="External"/><Relationship Id="rId35" Type="http://schemas.openxmlformats.org/officeDocument/2006/relationships/hyperlink" Target="http://www.consiglioveneto.it/crvportal/leggi/1977/77lr0028.html?numLegge=28&amp;annoLegge=1977&amp;tipoLegge=Alr" TargetMode="External"/><Relationship Id="rId43" Type="http://schemas.openxmlformats.org/officeDocument/2006/relationships/hyperlink" Target="http://www.google.it/url?sa=t&amp;rct=j&amp;q=&amp;esrc=s&amp;frm=1&amp;source=web&amp;cd=1&amp;ved=0CCEQFjAA&amp;url=http%3A%2F%2Fwww.camera.it%2Fparlam%2Fleggi%2F06248l.htm&amp;ei=cMOHVbPSA4GXsAG-jK54&amp;usg=AFQjCNEzheHujSbNauah416rzGkM7SahsA" TargetMode="External"/><Relationship Id="rId48" Type="http://schemas.openxmlformats.org/officeDocument/2006/relationships/hyperlink" Target="http://bur.regione.veneto.it/BurvServices/pubblica/DettaglioDecreto.aspx?id=270692" TargetMode="External"/><Relationship Id="rId56" Type="http://schemas.openxmlformats.org/officeDocument/2006/relationships/hyperlink" Target="http://bur.regione.veneto.it/BurvServices/Pubblica/DettaglioDgr.aspx?id=212936" TargetMode="External"/><Relationship Id="rId64" Type="http://schemas.openxmlformats.org/officeDocument/2006/relationships/hyperlink" Target="http://bur.regione.veneto.it/BurvServices/pubblica/DettaglioDgr.aspx?id=279947" TargetMode="External"/><Relationship Id="rId69" Type="http://schemas.openxmlformats.org/officeDocument/2006/relationships/hyperlink" Target="http://www.consiglioveneto.it/crvportal/leggi/2010/10lr0009.html?numLegge=9&amp;annoLegge=2010&amp;tipoLegge=Alr" TargetMode="External"/><Relationship Id="rId77" Type="http://schemas.openxmlformats.org/officeDocument/2006/relationships/hyperlink" Target="http://www.consiglioveneto.it/crvportal/leggi/2008/08lr0017.html?numLegge=17&amp;annoLegge=2008&amp;tipoLegge=Alr" TargetMode="External"/><Relationship Id="rId100" Type="http://schemas.openxmlformats.org/officeDocument/2006/relationships/hyperlink" Target="http://bur.regione.veneto.it/BurvServices/Pubblica/DettaglioDgr.aspx?id=223128" TargetMode="External"/><Relationship Id="rId105" Type="http://schemas.openxmlformats.org/officeDocument/2006/relationships/hyperlink" Target="http://www.consiglioveneto.it/crvportal/leggi/2001/01lr0011.html?numLegge=11&amp;annoLegge=2001&amp;tipoLegge=Alr" TargetMode="External"/><Relationship Id="rId113" Type="http://schemas.openxmlformats.org/officeDocument/2006/relationships/hyperlink" Target="http://www.consiglioveneto.it/crvportal/leggi/2006/06lr0023.html?numLegge=23&amp;annoLegge=2006&amp;tipoLegge=Alr" TargetMode="External"/><Relationship Id="rId118" Type="http://schemas.openxmlformats.org/officeDocument/2006/relationships/hyperlink" Target="http://bur.regione.veneto.it/BurvServices/pubblica/DettaglioDgr.aspx?id=263027" TargetMode="External"/><Relationship Id="rId8" Type="http://schemas.openxmlformats.org/officeDocument/2006/relationships/hyperlink" Target="http://bur.regione.veneto.it/BurvServices/Pubblica/DettaglioDgr.aspx?id=216903" TargetMode="External"/><Relationship Id="rId51" Type="http://schemas.openxmlformats.org/officeDocument/2006/relationships/hyperlink" Target="http://www.consiglioveneto.it/crvportal/leggi/2005/05lr0018.html?numLegge=18&amp;annoLegge=2005&amp;tipoLegge=Alr" TargetMode="External"/><Relationship Id="rId72" Type="http://schemas.openxmlformats.org/officeDocument/2006/relationships/hyperlink" Target="http://bur.regione.veneto.it/BurvServices/pubblica/DettaglioDgr.aspx?id=277290" TargetMode="External"/><Relationship Id="rId80" Type="http://schemas.openxmlformats.org/officeDocument/2006/relationships/hyperlink" Target="http://bur.regione.veneto.it/BurvServices/pubblica/DettaglioDgr.aspx?id=264809" TargetMode="External"/><Relationship Id="rId85" Type="http://schemas.openxmlformats.org/officeDocument/2006/relationships/hyperlink" Target="http://www.consiglioveneto.it/crvportal/leggi/2005/05lr0018.html?numLegge=18&amp;annoLegge=2005&amp;tipoLegge=Alr" TargetMode="External"/><Relationship Id="rId93" Type="http://schemas.openxmlformats.org/officeDocument/2006/relationships/hyperlink" Target="http://www.consiglioveneto.it/crvportal/leggi/2008/08lr0001.html?numLegge=1&amp;annoLegge=2008&amp;tipoLegge=Alr" TargetMode="External"/><Relationship Id="rId98" Type="http://schemas.openxmlformats.org/officeDocument/2006/relationships/hyperlink" Target="http://bur.regione.veneto.it/BurvServices/Pubblica/DettaglioDgr.aspx?id=222676" TargetMode="External"/><Relationship Id="rId121" Type="http://schemas.openxmlformats.org/officeDocument/2006/relationships/hyperlink" Target="http://www.consiglioveneto.it/crvportal/leggi/2001/01lr0011.html" TargetMode="External"/><Relationship Id="rId3" Type="http://schemas.openxmlformats.org/officeDocument/2006/relationships/hyperlink" Target="http://www.consiglioveneto.it/crvportal/leggi/1997/97lr0035.html" TargetMode="External"/><Relationship Id="rId12" Type="http://schemas.openxmlformats.org/officeDocument/2006/relationships/hyperlink" Target="http://bur.regione.veneto.it/BurvServices/pubblica/DettaglioDgr.aspx?id=257488" TargetMode="External"/><Relationship Id="rId17" Type="http://schemas.openxmlformats.org/officeDocument/2006/relationships/hyperlink" Target="http://www.consiglioveneto.it/crvportal/leggi/1977/77lr0028.html?numLegge=28&amp;annoLegge=1977&amp;tipoLegge=Alr" TargetMode="External"/><Relationship Id="rId25" Type="http://schemas.openxmlformats.org/officeDocument/2006/relationships/hyperlink" Target="http://bur.regione.veneto.it/BurvServices/Pubblica/DettaglioDgr.aspx?id=259992" TargetMode="External"/><Relationship Id="rId33" Type="http://schemas.openxmlformats.org/officeDocument/2006/relationships/hyperlink" Target="http://www.consiglioveneto.it/crvportal/leggi/1977/77lr0028.html?numLegge=28&amp;annoLegge=1977&amp;tipoLegge=Alr" TargetMode="External"/><Relationship Id="rId38" Type="http://schemas.openxmlformats.org/officeDocument/2006/relationships/hyperlink" Target="http://bur.regione.veneto.it/BurvServices/Pubblica/DettaglioDgr.aspx?id=267137" TargetMode="External"/><Relationship Id="rId46" Type="http://schemas.openxmlformats.org/officeDocument/2006/relationships/hyperlink" Target="http://bur.regione.veneto.it/BurvServices/Pubblica/DettaglioDgr.aspx?id=297021" TargetMode="External"/><Relationship Id="rId59" Type="http://schemas.openxmlformats.org/officeDocument/2006/relationships/hyperlink" Target="http://bur.regione.veneto.it/BurvServices/Pubblica/DettaglioDgr.aspx?id=285158" TargetMode="External"/><Relationship Id="rId67" Type="http://schemas.openxmlformats.org/officeDocument/2006/relationships/hyperlink" Target="http://bur.regione.veneto.it/BurvServices/Pubblica/DettaglioDgr.aspx?id=208872" TargetMode="External"/><Relationship Id="rId103" Type="http://schemas.openxmlformats.org/officeDocument/2006/relationships/hyperlink" Target="http://bur.regione.veneto.it/BurvServices/Pubblica/DettaglioDgr.aspx?id=202701" TargetMode="External"/><Relationship Id="rId108" Type="http://schemas.openxmlformats.org/officeDocument/2006/relationships/hyperlink" Target="http://bur.regione.veneto.it/BurvServices/Pubblica/DettaglioDgr.aspx?id=229796" TargetMode="External"/><Relationship Id="rId116" Type="http://schemas.openxmlformats.org/officeDocument/2006/relationships/hyperlink" Target="http://bur.regione.veneto.it/BurvServices/Pubblica/DettaglioDgr.aspx?id=214500" TargetMode="External"/><Relationship Id="rId20" Type="http://schemas.openxmlformats.org/officeDocument/2006/relationships/hyperlink" Target="http://bur.regione.veneto.it/BurvServices/Pubblica/DettaglioDgr.aspx?id=251287" TargetMode="External"/><Relationship Id="rId41" Type="http://schemas.openxmlformats.org/officeDocument/2006/relationships/hyperlink" Target="http://bur.regione.veneto.it/BurvServices/Pubblica/DettaglioDgr.aspx?id=206028" TargetMode="External"/><Relationship Id="rId54" Type="http://schemas.openxmlformats.org/officeDocument/2006/relationships/hyperlink" Target="http://bur.regione.veneto.it/BurvServices/Pubblica/DettaglioDgr.aspx?id=264808" TargetMode="External"/><Relationship Id="rId62" Type="http://schemas.openxmlformats.org/officeDocument/2006/relationships/hyperlink" Target="http://bur.regione.veneto.it/BurvServices/pubblica/DettaglioDgr.aspx?id=284582" TargetMode="External"/><Relationship Id="rId70" Type="http://schemas.openxmlformats.org/officeDocument/2006/relationships/hyperlink" Target="http://bur.regione.veneto.it/BurvServices/pubblica/DettaglioDgr.aspx?id=277841" TargetMode="External"/><Relationship Id="rId75" Type="http://schemas.openxmlformats.org/officeDocument/2006/relationships/hyperlink" Target="http://www.consiglioveneto.it/crvportal/leggi/2008/08lr0017.html?numLegge=17&amp;annoLegge=2008&amp;tipoLegge=Alr" TargetMode="External"/><Relationship Id="rId83" Type="http://schemas.openxmlformats.org/officeDocument/2006/relationships/hyperlink" Target="http://bur.regione.veneto.it/BurvServices/Pubblica/DettaglioDgr.aspx?id=227186" TargetMode="External"/><Relationship Id="rId88" Type="http://schemas.openxmlformats.org/officeDocument/2006/relationships/hyperlink" Target="http://bur.regione.veneto.it/BurvServices/Pubblica/DettaglioDgr.aspx?id=264808" TargetMode="External"/><Relationship Id="rId91" Type="http://schemas.openxmlformats.org/officeDocument/2006/relationships/hyperlink" Target="http://bur.regione.veneto.it/BurvServices/Pubblica/DettaglioDgr.aspx?id=204999" TargetMode="External"/><Relationship Id="rId96" Type="http://schemas.openxmlformats.org/officeDocument/2006/relationships/hyperlink" Target="http://bur.regione.veneto.it/BurvServices/Pubblica/DettaglioDgr.aspx?id=222921" TargetMode="External"/><Relationship Id="rId111" Type="http://schemas.openxmlformats.org/officeDocument/2006/relationships/hyperlink" Target="http://www.consiglioveneto.it/crvportal/leggi/1990/90lr0032.html?numLegge=32&amp;annoLegge=1990&amp;tipoLegge=Alr" TargetMode="External"/><Relationship Id="rId1" Type="http://schemas.openxmlformats.org/officeDocument/2006/relationships/hyperlink" Target="http://bur.regione.veneto.it/BurvServices/Pubblica/DettaglioDgr.aspx?id=245405" TargetMode="External"/><Relationship Id="rId6" Type="http://schemas.openxmlformats.org/officeDocument/2006/relationships/hyperlink" Target="http://bur.regione.veneto.it/BurvServices/Pubblica/DettaglioDgr.aspx?id=226223" TargetMode="External"/><Relationship Id="rId15" Type="http://schemas.openxmlformats.org/officeDocument/2006/relationships/hyperlink" Target="http://www.consiglioveneto.it/crvportal/leggi/2010/10lr0011.html?numLegge=11&amp;annoLegge=2010&amp;tipoLegge=Alr" TargetMode="External"/><Relationship Id="rId23" Type="http://schemas.openxmlformats.org/officeDocument/2006/relationships/hyperlink" Target="http://www.consiglioveneto.it/crvportal/leggi/2011/11lr0011.html?numLegge=11&amp;annoLegge=2011&amp;tipoLegge=Alr" TargetMode="External"/><Relationship Id="rId28" Type="http://schemas.openxmlformats.org/officeDocument/2006/relationships/hyperlink" Target="http://bur.regione.veneto.it/BurvServices/Pubblica/DettaglioDgr.aspx?id=214376" TargetMode="External"/><Relationship Id="rId36" Type="http://schemas.openxmlformats.org/officeDocument/2006/relationships/hyperlink" Target="http://bur.regione.veneto.it/BurvServices/pubblica/DettaglioDgr.aspx?id=280529" TargetMode="External"/><Relationship Id="rId49" Type="http://schemas.openxmlformats.org/officeDocument/2006/relationships/hyperlink" Target="http://www.consiglioveneto.it/crvportal/leggi/2007/07lr0016.html?numLegge=16&amp;annoLegge=2007&amp;tipoLegge=Alr" TargetMode="External"/><Relationship Id="rId57" Type="http://schemas.openxmlformats.org/officeDocument/2006/relationships/hyperlink" Target="http://www.consiglioveneto.it/crvportal/leggi/2001/01lr0011.html?numLegge=11&amp;annoLegge=2001&amp;tipoLegge=Alr" TargetMode="External"/><Relationship Id="rId106" Type="http://schemas.openxmlformats.org/officeDocument/2006/relationships/hyperlink" Target="http://bur.regione.veneto.it/BurvServices/Pubblica/DettaglioDgr.aspx?id=215204" TargetMode="External"/><Relationship Id="rId114" Type="http://schemas.openxmlformats.org/officeDocument/2006/relationships/hyperlink" Target="http://bur.regione.veneto.it/BurvServices/Pubblica/DettaglioDgr.aspx?id=220688" TargetMode="External"/><Relationship Id="rId119" Type="http://schemas.openxmlformats.org/officeDocument/2006/relationships/hyperlink" Target="http://www.consiglioveneto.it/crvportal/leggi/2011/11lr0007.html?numLegge=7&amp;annoLegge=2011&amp;tipoLegge=Alr" TargetMode="External"/><Relationship Id="rId10" Type="http://schemas.openxmlformats.org/officeDocument/2006/relationships/hyperlink" Target="http://bur.regione.veneto.it/BurvServices/pubblica/DettaglioDgr.aspx?id=309160" TargetMode="External"/><Relationship Id="rId31" Type="http://schemas.openxmlformats.org/officeDocument/2006/relationships/hyperlink" Target="http://www.consiglioveneto.it/crvportal/leggi/2013/13lr0005.html?numLegge=5&amp;annoLegge=2013&amp;tipoLegge=Alr" TargetMode="External"/><Relationship Id="rId44" Type="http://schemas.openxmlformats.org/officeDocument/2006/relationships/hyperlink" Target="http://bur.regione.veneto.it/BurvServices/Pubblica/DettaglioDgr.aspx?id=297021" TargetMode="External"/><Relationship Id="rId52" Type="http://schemas.openxmlformats.org/officeDocument/2006/relationships/hyperlink" Target="http://bur.regione.veneto.it/BurvServices/pubblica/DettaglioDgr.aspx?id=292103" TargetMode="External"/><Relationship Id="rId60" Type="http://schemas.openxmlformats.org/officeDocument/2006/relationships/hyperlink" Target="http://bur.regione.veneto.it/BurvServices/pubblica/DettaglioDecreto.aspx?id=288079" TargetMode="External"/><Relationship Id="rId65" Type="http://schemas.openxmlformats.org/officeDocument/2006/relationships/hyperlink" Target="http://bur.regione.veneto.it/BurvServices/pubblica/DettaglioDgr.aspx?id=235051" TargetMode="External"/><Relationship Id="rId73" Type="http://schemas.openxmlformats.org/officeDocument/2006/relationships/hyperlink" Target="http://www.gazzettaufficiale.it/atto/serie_generale/caricaDettaglioAtto/originario?atto.dataPubblicazioneGazzetta=2013-09-10&amp;atto.codiceRedazionale=13A07416&amp;elenco30giorni=false" TargetMode="External"/><Relationship Id="rId78" Type="http://schemas.openxmlformats.org/officeDocument/2006/relationships/hyperlink" Target="http://bur.regione.veneto.it/BurvServices/Pubblica/DettaglioDgr.aspx?id=264808" TargetMode="External"/><Relationship Id="rId81" Type="http://schemas.openxmlformats.org/officeDocument/2006/relationships/hyperlink" Target="http://www.consiglioveneto.it/crvportal/leggi/2001/01lr0011.html?numLegge=11&amp;annoLegge=2001&amp;tipoLegge=Alr" TargetMode="External"/><Relationship Id="rId86" Type="http://schemas.openxmlformats.org/officeDocument/2006/relationships/hyperlink" Target="http://bur.regione.veneto.it/BurvServices/pubblica/DettaglioDgr.aspx?id=268605" TargetMode="External"/><Relationship Id="rId94" Type="http://schemas.openxmlformats.org/officeDocument/2006/relationships/hyperlink" Target="http://bur.regione.veneto.it/BurvServices/Pubblica/DettaglioDecreto.aspx?id=222876" TargetMode="External"/><Relationship Id="rId99" Type="http://schemas.openxmlformats.org/officeDocument/2006/relationships/hyperlink" Target="http://www.consiglioveneto.it/crvportal/leggi/2008/08lr0001.html?numLegge=1&amp;annoLegge=2008&amp;tipoLegge=Alr" TargetMode="External"/><Relationship Id="rId101" Type="http://schemas.openxmlformats.org/officeDocument/2006/relationships/hyperlink" Target="http://www.consiglioveneto.it/crvportal/leggi/2010/10lr0011.html?numLegge=11&amp;annoLegge=2010&amp;tipoLegge=Alr" TargetMode="External"/><Relationship Id="rId122" Type="http://schemas.openxmlformats.org/officeDocument/2006/relationships/hyperlink" Target="http://bur.regione.veneto.it/BurvServices/pubblica/DettaglioDgr.aspx?id=264810" TargetMode="External"/><Relationship Id="rId4" Type="http://schemas.openxmlformats.org/officeDocument/2006/relationships/hyperlink" Target="http://bur.regione.veneto.it/BurvServices/Pubblica/DettaglioDgr.aspx?id=208617" TargetMode="External"/><Relationship Id="rId9" Type="http://schemas.openxmlformats.org/officeDocument/2006/relationships/hyperlink" Target="http://www.consiglioveneto.it/crvportal/leggi/1990/90lr0032.html?numLegge=32&amp;annoLegge=1990&amp;tipoLegge=Alr" TargetMode="External"/><Relationship Id="rId13" Type="http://schemas.openxmlformats.org/officeDocument/2006/relationships/hyperlink" Target="http://www.consiglioveneto.it/crvportal/leggi/1999/99lr0007.html?numLegge=7&amp;annoLegge=1999&amp;tipoLegge=Alr" TargetMode="External"/><Relationship Id="rId18" Type="http://schemas.openxmlformats.org/officeDocument/2006/relationships/hyperlink" Target="http://bur.regione.veneto.it/BurvServices/Pubblica/DettaglioDgr.aspx?id=244344" TargetMode="External"/><Relationship Id="rId39" Type="http://schemas.openxmlformats.org/officeDocument/2006/relationships/hyperlink" Target="http://www.parlamento.it/leggi/00328l.htm" TargetMode="External"/><Relationship Id="rId109" Type="http://schemas.openxmlformats.org/officeDocument/2006/relationships/hyperlink" Target="http://www.consiglioveneto.it/crvportal/leggi/1993/93lr0040.html?numLegge=40&amp;annoLegge=1993&amp;tipoLegge=Alr" TargetMode="External"/><Relationship Id="rId34" Type="http://schemas.openxmlformats.org/officeDocument/2006/relationships/hyperlink" Target="http://bur.regione.veneto.it/BurvServices/pubblica/DettaglioDgr.aspx?id=280529" TargetMode="External"/><Relationship Id="rId50" Type="http://schemas.openxmlformats.org/officeDocument/2006/relationships/hyperlink" Target="http://bur.regione.veneto.it/BurvServices/pubblica/DettaglioDgr.aspx?id=292601" TargetMode="External"/><Relationship Id="rId55" Type="http://schemas.openxmlformats.org/officeDocument/2006/relationships/hyperlink" Target="http://www.consiglioveneto.it/crvportal/leggi/2008/08lr0001.html?numLegge=1&amp;annoLegge=2008&amp;tipoLegge=Alr" TargetMode="External"/><Relationship Id="rId76" Type="http://schemas.openxmlformats.org/officeDocument/2006/relationships/hyperlink" Target="http://bur.regione.veneto.it/BurvServices/Pubblica/DettaglioDgr.aspx?id=264808" TargetMode="External"/><Relationship Id="rId97" Type="http://schemas.openxmlformats.org/officeDocument/2006/relationships/hyperlink" Target="http://www.consiglioveneto.it/crvportal/leggi/2002/02lr0028.html?numLegge=28&amp;annoLegge=2002&amp;tipoLegge=Alr" TargetMode="External"/><Relationship Id="rId104" Type="http://schemas.openxmlformats.org/officeDocument/2006/relationships/hyperlink" Target="http://www.osservatoriopolitichesociali.veneto.it/" TargetMode="External"/><Relationship Id="rId120" Type="http://schemas.openxmlformats.org/officeDocument/2006/relationships/hyperlink" Target="http://bur.regione.veneto.it/BurvServices/Pubblica/DettaglioDgr.aspx?id=234927" TargetMode="External"/><Relationship Id="rId7" Type="http://schemas.openxmlformats.org/officeDocument/2006/relationships/hyperlink" Target="http://www.consiglioveneto.it/crvportal/leggi/2001/01lr0011.html?numLegge=11&amp;annoLegge=2001&amp;tipoLegge=Alr" TargetMode="External"/><Relationship Id="rId71" Type="http://schemas.openxmlformats.org/officeDocument/2006/relationships/hyperlink" Target="http://www.consiglioveneto.it/crvportal/leggi/2005/05lr0018.html?numLegge=18&amp;annoLegge=2005&amp;tipoLegge=Alr" TargetMode="External"/><Relationship Id="rId92" Type="http://schemas.openxmlformats.org/officeDocument/2006/relationships/hyperlink" Target="http://bur.regione.veneto.it/BurvServices/pubblica/DettaglioDgr.aspx?id=267134" TargetMode="External"/><Relationship Id="rId2" Type="http://schemas.openxmlformats.org/officeDocument/2006/relationships/hyperlink" Target="http://bur.regione.veneto.it/BurvServices/pubblica/DettaglioDgr.aspx?id=314307" TargetMode="External"/><Relationship Id="rId29" Type="http://schemas.openxmlformats.org/officeDocument/2006/relationships/hyperlink" Target="http://bur.regione.veneto.it/BurvServices/Pubblica/DettaglioDgr.aspx?id=291242" TargetMode="External"/><Relationship Id="rId24" Type="http://schemas.openxmlformats.org/officeDocument/2006/relationships/hyperlink" Target="http://bur.regione.veneto.it/BurvServices/pubblica/DettaglioDgr.aspx?id=292603" TargetMode="External"/><Relationship Id="rId40" Type="http://schemas.openxmlformats.org/officeDocument/2006/relationships/hyperlink" Target="http://bur.regione.veneto.it/BurvServices/pubblica/DettaglioDgr.aspx?id=281579" TargetMode="External"/><Relationship Id="rId45" Type="http://schemas.openxmlformats.org/officeDocument/2006/relationships/hyperlink" Target="http://www.google.it/url?sa=t&amp;rct=j&amp;q=&amp;esrc=s&amp;frm=1&amp;source=web&amp;cd=1&amp;ved=0CCEQFjAA&amp;url=http%3A%2F%2Fwww.camera.it%2Fparlam%2Fleggi%2F06248l.htm&amp;ei=cMOHVbPSA4GXsAG-jK54&amp;usg=AFQjCNEzheHujSbNauah416rzGkM7SahsA" TargetMode="External"/><Relationship Id="rId66" Type="http://schemas.openxmlformats.org/officeDocument/2006/relationships/hyperlink" Target="http://bur.regione.veneto.it/BurvServices/pubblica/DettaglioDgr.aspx?id=284710" TargetMode="External"/><Relationship Id="rId87" Type="http://schemas.openxmlformats.org/officeDocument/2006/relationships/hyperlink" Target="http://www.consiglioveneto.it/crvportal/leggi/2008/08lr0017.html" TargetMode="External"/><Relationship Id="rId110" Type="http://schemas.openxmlformats.org/officeDocument/2006/relationships/hyperlink" Target="http://bur.regione.veneto.it/BurvServices/Pubblica/DettaglioDgr.aspx?id=222671" TargetMode="External"/><Relationship Id="rId115" Type="http://schemas.openxmlformats.org/officeDocument/2006/relationships/hyperlink" Target="http://www.consiglioveneto.it/crvportal/leggi/2006/06lr0023.html?numLegge=23&amp;annoLegge=2006&amp;tipoLegge=Alr"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bur.regione.veneto.it/BurvServices/pubblica/DettaglioDgr.aspx?id=297417" TargetMode="External"/><Relationship Id="rId13" Type="http://schemas.openxmlformats.org/officeDocument/2006/relationships/hyperlink" Target="http://www.consiglioveneto.it/crvportal/leggi/2015/15lr0008.html" TargetMode="External"/><Relationship Id="rId18" Type="http://schemas.openxmlformats.org/officeDocument/2006/relationships/hyperlink" Target="http://bur.regione.veneto.it/BurvServices/pubblica/DettaglioDgr.aspx?id=278480" TargetMode="External"/><Relationship Id="rId26" Type="http://schemas.openxmlformats.org/officeDocument/2006/relationships/hyperlink" Target="http://bur.regione.veneto.it/BurvServices/Pubblica/DettaglioDgr.aspx?id=222343" TargetMode="External"/><Relationship Id="rId3" Type="http://schemas.openxmlformats.org/officeDocument/2006/relationships/hyperlink" Target="http://www.consiglioveneto.it/crvportal/leggi/2015/15lr0008.html" TargetMode="External"/><Relationship Id="rId21" Type="http://schemas.openxmlformats.org/officeDocument/2006/relationships/hyperlink" Target="http://www.consiglioveneto.it/crvportal/leggi_storico/2006/06lr0002.html?numLegge=2&amp;annoLegge=2006&amp;tipoLegge=Alr" TargetMode="External"/><Relationship Id="rId7" Type="http://schemas.openxmlformats.org/officeDocument/2006/relationships/hyperlink" Target="http://www.consiglioveneto.it/crvportal/leggi/2015/15lr0008.html" TargetMode="External"/><Relationship Id="rId12" Type="http://schemas.openxmlformats.org/officeDocument/2006/relationships/hyperlink" Target="http://bur.regione.veneto.it/BurvServices/pubblica/DettaglioDgr.aspx?id=297417" TargetMode="External"/><Relationship Id="rId17" Type="http://schemas.openxmlformats.org/officeDocument/2006/relationships/hyperlink" Target="http://www.consiglioveneto.it/crvportal/leggi/2004/04lr0001.html?numLegge=1&amp;annoLegge=2004&amp;tipoLegge=Alr" TargetMode="External"/><Relationship Id="rId25" Type="http://schemas.openxmlformats.org/officeDocument/2006/relationships/hyperlink" Target="http://www.consiglioveneto.it/crvportal/leggi/2015/15lr0008.html" TargetMode="External"/><Relationship Id="rId2" Type="http://schemas.openxmlformats.org/officeDocument/2006/relationships/hyperlink" Target="http://bur.regione.veneto.it/BurvServices/pubblica/DettaglioDgr.aspx?id=298602" TargetMode="External"/><Relationship Id="rId16" Type="http://schemas.openxmlformats.org/officeDocument/2006/relationships/hyperlink" Target="http://bur.regione.veneto.it/BurvServices/Pubblica/DettaglioDgr.aspx?id=278471" TargetMode="External"/><Relationship Id="rId20" Type="http://schemas.openxmlformats.org/officeDocument/2006/relationships/hyperlink" Target="http://bur.regione.veneto.it/BurvServices/Pubblica/DettaglioDgr.aspx?id=276172" TargetMode="External"/><Relationship Id="rId1" Type="http://schemas.openxmlformats.org/officeDocument/2006/relationships/hyperlink" Target="http://www.consiglioveneto.it/crvportal/leggi/2004/04lr0001.html?numLegge=1&amp;annoLegge=2004&amp;tipoLegge=Alr" TargetMode="External"/><Relationship Id="rId6" Type="http://schemas.openxmlformats.org/officeDocument/2006/relationships/hyperlink" Target="http://bur.regione.veneto.it/BurvServices/Pubblica/DettaglioDgr.aspx?id=289776" TargetMode="External"/><Relationship Id="rId11" Type="http://schemas.openxmlformats.org/officeDocument/2006/relationships/hyperlink" Target="http://www.consiglioveneto.it/crvportal/leggi/2015/15lr0008.html" TargetMode="External"/><Relationship Id="rId24" Type="http://schemas.openxmlformats.org/officeDocument/2006/relationships/hyperlink" Target="http://bur.regione.veneto.it/BurvServices/pubblica/DettaglioDgr.aspx?id=284066" TargetMode="External"/><Relationship Id="rId5" Type="http://schemas.openxmlformats.org/officeDocument/2006/relationships/hyperlink" Target="http://www.consiglioveneto.it/crvportal/leggi/2015/15lr0008.html" TargetMode="External"/><Relationship Id="rId15" Type="http://schemas.openxmlformats.org/officeDocument/2006/relationships/hyperlink" Target="http://www.consiglioveneto.it/crvportal/leggi/2015/15lr0008.html" TargetMode="External"/><Relationship Id="rId23" Type="http://schemas.openxmlformats.org/officeDocument/2006/relationships/hyperlink" Target="http://www.consiglioveneto.it/crvportal/leggi/2015/15lr0008.html" TargetMode="External"/><Relationship Id="rId10" Type="http://schemas.openxmlformats.org/officeDocument/2006/relationships/hyperlink" Target="http://bur.regione.veneto.it/BurvServices/pubblica/DettaglioDgr.aspx?id=297417" TargetMode="External"/><Relationship Id="rId19" Type="http://schemas.openxmlformats.org/officeDocument/2006/relationships/hyperlink" Target="http://www.consiglioveneto.it/crvportal/leggi/2015/15lr0008.html" TargetMode="External"/><Relationship Id="rId4" Type="http://schemas.openxmlformats.org/officeDocument/2006/relationships/hyperlink" Target="http://bur.regione.veneto.it/BurvServices/pubblica/DettaglioDgr.aspx?id=290241" TargetMode="External"/><Relationship Id="rId9" Type="http://schemas.openxmlformats.org/officeDocument/2006/relationships/hyperlink" Target="http://www.consiglioveneto.it/crvportal/leggi/2015/15lr0008.html" TargetMode="External"/><Relationship Id="rId14" Type="http://schemas.openxmlformats.org/officeDocument/2006/relationships/hyperlink" Target="http://bur.regione.veneto.it/BurvServices/pubblica/DettaglioDgr.aspx?id=297417" TargetMode="External"/><Relationship Id="rId22" Type="http://schemas.openxmlformats.org/officeDocument/2006/relationships/hyperlink" Target="http://bur.regione.veneto.it/BurvServices/Pubblica/DettaglioDgr.aspx?id=222345"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bur.regione.veneto.it/BurvServices/pubblica/DettaglioDgr.aspx?id=305341" TargetMode="External"/><Relationship Id="rId13" Type="http://schemas.openxmlformats.org/officeDocument/2006/relationships/hyperlink" Target="http://www.consiglioveneto.it/crvportal/leggi/2007/07lr0009.html?numLegge=9&amp;annoLegge=2007&amp;tipoLegge=Alr" TargetMode="External"/><Relationship Id="rId18" Type="http://schemas.openxmlformats.org/officeDocument/2006/relationships/hyperlink" Target="http://bur.regione.veneto.it/BurvServices/Pubblica/DettaglioDgr.aspx?id=239656" TargetMode="External"/><Relationship Id="rId3" Type="http://schemas.openxmlformats.org/officeDocument/2006/relationships/hyperlink" Target="http://www.consiglioveneto.it/crvportal/leggi/1999/99lr0057.html?numLegge=57&amp;annoLegge=1999&amp;tipoLegge=Alr" TargetMode="External"/><Relationship Id="rId21" Type="http://schemas.openxmlformats.org/officeDocument/2006/relationships/hyperlink" Target="http://www.consiglioveneto.it/crvportal/leggi/2007/07lr0009.html?numLegge=9&amp;annoLegge=2007&amp;tipoLegge=Alr" TargetMode="External"/><Relationship Id="rId7" Type="http://schemas.openxmlformats.org/officeDocument/2006/relationships/hyperlink" Target="http://bur.regione.veneto.it/BurvServices/Pubblica/DettaglioDecretoPGR.aspx?id=302501" TargetMode="External"/><Relationship Id="rId12" Type="http://schemas.openxmlformats.org/officeDocument/2006/relationships/hyperlink" Target="http://bur.regione.veneto.it/BurvServices/pubblica/DettaglioDecreto.aspx?id=292069" TargetMode="External"/><Relationship Id="rId17" Type="http://schemas.openxmlformats.org/officeDocument/2006/relationships/hyperlink" Target="http://www.consiglioveneto.it/crvportal/leggi/2001/01lr0005.html?numLegge=5&amp;annoLegge=2001&amp;tipoLegge=Alr" TargetMode="External"/><Relationship Id="rId2" Type="http://schemas.openxmlformats.org/officeDocument/2006/relationships/hyperlink" Target="https://www.venetosviluppo.it/alfresco/service/prodatt/Finanziamenti/LR_2000_01/Mod_FEM_LR0100_001%20Scheda%20internet%20Imp%20Femm.pdf" TargetMode="External"/><Relationship Id="rId16" Type="http://schemas.openxmlformats.org/officeDocument/2006/relationships/hyperlink" Target="http://bur.regione.veneto.it/BurvServices/pubblica/DettaglioAvviso.aspx?id=273879" TargetMode="External"/><Relationship Id="rId20" Type="http://schemas.openxmlformats.org/officeDocument/2006/relationships/hyperlink" Target="http://bur.regione.veneto.it/BurvServices/pubblica/DettaglioDgr.aspx?id=251612" TargetMode="External"/><Relationship Id="rId1" Type="http://schemas.openxmlformats.org/officeDocument/2006/relationships/hyperlink" Target="http://www.consiglioveneto.it/crvportal/leggi/2000/00lr0001.html?numLegge=1&amp;annoLegge=2000&amp;tipoLegge=Alr" TargetMode="External"/><Relationship Id="rId6" Type="http://schemas.openxmlformats.org/officeDocument/2006/relationships/hyperlink" Target="http://bur.regione.veneto.it/BurvServices/Pubblica/DettaglioDgr.aspx?id=297135" TargetMode="External"/><Relationship Id="rId11" Type="http://schemas.openxmlformats.org/officeDocument/2006/relationships/hyperlink" Target="http://bur.regione.veneto.it/BurvServices/Pubblica/DettaglioDgr.aspx?id=261021" TargetMode="External"/><Relationship Id="rId5" Type="http://schemas.openxmlformats.org/officeDocument/2006/relationships/hyperlink" Target="http://www.consiglioveneto.it/crvportal/leggi/2009/09lr0003.html?numLegge=3&amp;annoLegge=2009&amp;tipoLegge=Alr" TargetMode="External"/><Relationship Id="rId15" Type="http://schemas.openxmlformats.org/officeDocument/2006/relationships/hyperlink" Target="http://www.consiglioveneto.it/crvportal/leggi/2013/13lr0003.html?numLegge=3&amp;annoLegge=2013&amp;tipoLegge=Alr" TargetMode="External"/><Relationship Id="rId10" Type="http://schemas.openxmlformats.org/officeDocument/2006/relationships/hyperlink" Target="http://www.cliclavoroveneto.it/documents/103901/1337410/Bando+reti+impresa+Veneto+Sardegna.pdf/d2f86079-60af-4cb1-846d-8b56671c86d4" TargetMode="External"/><Relationship Id="rId19" Type="http://schemas.openxmlformats.org/officeDocument/2006/relationships/hyperlink" Target="http://www.lavoro.gov.it/sicurezzalavoro/documents/tu%2081-08%20-%20ed.%20ottobre%202013.pdf" TargetMode="External"/><Relationship Id="rId4" Type="http://schemas.openxmlformats.org/officeDocument/2006/relationships/hyperlink" Target="http://bur.regione.veneto.it/BurvServices/Pubblica/DettaglioDgr.aspx?id=202102" TargetMode="External"/><Relationship Id="rId9" Type="http://schemas.openxmlformats.org/officeDocument/2006/relationships/hyperlink" Target="http://www.cliclavoroveneto.it/documents/103901/1337410/Bando+reti+impresa+Veneto+Sardegna.pdf/d2f86079-60af-4cb1-846d-8b56671c86d4" TargetMode="External"/><Relationship Id="rId14" Type="http://schemas.openxmlformats.org/officeDocument/2006/relationships/hyperlink" Target="http://bur.regione.veneto.it/BurvServices/pubblica/DettaglioDgr.aspx?id=269047" TargetMode="External"/><Relationship Id="rId22" Type="http://schemas.openxmlformats.org/officeDocument/2006/relationships/hyperlink" Target="http://bur.regione.veneto.it/BurvServices/pubblica/DettaglioDgr.aspx?id=259953" TargetMode="External"/></Relationships>
</file>

<file path=xl/worksheets/_rels/sheet24.xml.rels><?xml version="1.0" encoding="UTF-8" standalone="yes"?>
<Relationships xmlns="http://schemas.openxmlformats.org/package/2006/relationships"><Relationship Id="rId13" Type="http://schemas.openxmlformats.org/officeDocument/2006/relationships/hyperlink" Target="http://www.consiglioveneto.it/crvportal/leggi/2002/02lr0033.html?numLegge=33&amp;annoLegge=2002&amp;tipoLegge=Alr" TargetMode="External"/><Relationship Id="rId18" Type="http://schemas.openxmlformats.org/officeDocument/2006/relationships/hyperlink" Target="http://bur.regione.veneto.it/BurvServices/pubblica/DettaglioDecreto.aspx?id=309942" TargetMode="External"/><Relationship Id="rId26" Type="http://schemas.openxmlformats.org/officeDocument/2006/relationships/hyperlink" Target="http://bur.regione.veneto.it/BurvServices/pubblica/DettaglioDgr.aspx?id=289651" TargetMode="External"/><Relationship Id="rId39" Type="http://schemas.openxmlformats.org/officeDocument/2006/relationships/hyperlink" Target="http://www.consiglioveneto.it/crvportal/leggi/2002/02lr0033.html?numLegge=33&amp;annoLegge=2002&amp;tipoLegge=Alr" TargetMode="External"/><Relationship Id="rId21" Type="http://schemas.openxmlformats.org/officeDocument/2006/relationships/hyperlink" Target="http://www.consiglioveneto.it/crvportal/leggi/2013/13lr0011.html?numLegge=11&amp;annoLegge=2013&amp;tipoLegge=Alr" TargetMode="External"/><Relationship Id="rId34" Type="http://schemas.openxmlformats.org/officeDocument/2006/relationships/hyperlink" Target="http://bur.regione.veneto.it/BurvServices/pubblica/DettaglioDgr.aspx?id=279905" TargetMode="External"/><Relationship Id="rId42" Type="http://schemas.openxmlformats.org/officeDocument/2006/relationships/hyperlink" Target="http://bur.regione.veneto.it/BurvServices/Pubblica/DettaglioDgr.aspx?id=220603" TargetMode="External"/><Relationship Id="rId47" Type="http://schemas.openxmlformats.org/officeDocument/2006/relationships/hyperlink" Target="http://www.consiglioveneto.it/crvportal/leggi/2002/02lr0033.html?numLegge=33&amp;annoLegge=2002&amp;tipoLegge=Alr" TargetMode="External"/><Relationship Id="rId50" Type="http://schemas.openxmlformats.org/officeDocument/2006/relationships/hyperlink" Target="http://bur.regione.veneto.it/BurvServices/Pubblica/DettaglioDgr.aspx?id=220995" TargetMode="External"/><Relationship Id="rId55" Type="http://schemas.openxmlformats.org/officeDocument/2006/relationships/hyperlink" Target="http://www.consiglioveneto.it/crvportal/leggi/1980/80lr0016.html?numLegge=16&amp;annoLegge=1980&amp;tipoLegge=Alr" TargetMode="External"/><Relationship Id="rId63" Type="http://schemas.openxmlformats.org/officeDocument/2006/relationships/hyperlink" Target="http://www.consiglioveneto.it/crvportal/leggi/1980/80lr0016.html?numLegge=16&amp;annoLegge=1980&amp;tipoLegge=Alr" TargetMode="External"/><Relationship Id="rId7" Type="http://schemas.openxmlformats.org/officeDocument/2006/relationships/hyperlink" Target="http://www.consiglioveneto.it/crvportal/leggi/2013/13lr0011.html?numLegge=11&amp;annoLegge=2013&amp;tipoLegge=Alr" TargetMode="External"/><Relationship Id="rId2" Type="http://schemas.openxmlformats.org/officeDocument/2006/relationships/hyperlink" Target="http://bur.regione.veneto.it/BurvServices/pubblica/DettaglioDecreto.aspx?id=313634" TargetMode="External"/><Relationship Id="rId16" Type="http://schemas.openxmlformats.org/officeDocument/2006/relationships/hyperlink" Target="http://bur.regione.veneto.it/BurvServices/Pubblica/DettaglioDgr.aspx?id=240892" TargetMode="External"/><Relationship Id="rId20" Type="http://schemas.openxmlformats.org/officeDocument/2006/relationships/hyperlink" Target="http://bur.regione.veneto.it/BurvServices/pubblica/DettaglioDgr.aspx?id=260204" TargetMode="External"/><Relationship Id="rId29" Type="http://schemas.openxmlformats.org/officeDocument/2006/relationships/hyperlink" Target="http://www.consiglioveneto.it/crvportal/leggi/2013/13lr0011.html?numLegge=11&amp;annoLegge=2013&amp;tipoLegge=Alr" TargetMode="External"/><Relationship Id="rId41" Type="http://schemas.openxmlformats.org/officeDocument/2006/relationships/hyperlink" Target="http://www.consiglioveneto.it/crvportal/leggi/2002/02lr0033.html?numLegge=33&amp;annoLegge=2002&amp;tipoLegge=Alr" TargetMode="External"/><Relationship Id="rId54" Type="http://schemas.openxmlformats.org/officeDocument/2006/relationships/hyperlink" Target="http://bur.regione.veneto.it/BurvServices/Pubblica/DettaglioDgr.aspx?id=225825&amp;highlight=true" TargetMode="External"/><Relationship Id="rId62" Type="http://schemas.openxmlformats.org/officeDocument/2006/relationships/hyperlink" Target="http://bur.regione.veneto.it/BurvServices/Pubblica/DettaglioDgr.aspx?id=226333&amp;highlight=true" TargetMode="External"/><Relationship Id="rId1" Type="http://schemas.openxmlformats.org/officeDocument/2006/relationships/hyperlink" Target="http://bur.regione.veneto.it/BurvServices/Pubblica/DettaglioDgr.aspx?id=273155" TargetMode="External"/><Relationship Id="rId6" Type="http://schemas.openxmlformats.org/officeDocument/2006/relationships/hyperlink" Target="http://bur.regione.veneto.it/BurvServices/Pubblica/DettaglioDgr.aspx?id=202102" TargetMode="External"/><Relationship Id="rId11" Type="http://schemas.openxmlformats.org/officeDocument/2006/relationships/hyperlink" Target="http://www.consiglioveneto.it/crvportal/leggi/2002/02lr0033.html?numLegge=33&amp;annoLegge=2002&amp;tipoLegge=Alr" TargetMode="External"/><Relationship Id="rId24" Type="http://schemas.openxmlformats.org/officeDocument/2006/relationships/hyperlink" Target="http://bur.regione.veneto.it/BurvServices/pubblica/DettaglioDecreto.aspx?id=294926" TargetMode="External"/><Relationship Id="rId32" Type="http://schemas.openxmlformats.org/officeDocument/2006/relationships/hyperlink" Target="http://bur.regione.veneto.it/BurvServices/pubblica/DettaglioDgr.aspx?id=282624" TargetMode="External"/><Relationship Id="rId37" Type="http://schemas.openxmlformats.org/officeDocument/2006/relationships/hyperlink" Target="http://www.consiglioveneto.it/crvportal/leggi/2002/02lr0033.html?numLegge=33&amp;annoLegge=2002&amp;tipoLegge=Alr" TargetMode="External"/><Relationship Id="rId40" Type="http://schemas.openxmlformats.org/officeDocument/2006/relationships/hyperlink" Target="http://bur.regione.veneto.it/BurvServices/Pubblica/DettaglioDgr.aspx?id=223318" TargetMode="External"/><Relationship Id="rId45" Type="http://schemas.openxmlformats.org/officeDocument/2006/relationships/hyperlink" Target="http://www.consiglioveneto.it/crvportal/leggi/2008/08lr0021.html?numLegge=21&amp;annoLegge=2008&amp;tipoLegge=Alr" TargetMode="External"/><Relationship Id="rId53" Type="http://schemas.openxmlformats.org/officeDocument/2006/relationships/hyperlink" Target="http://www.mincomes.it/strumenti/capitolo_a/83_89.htm" TargetMode="External"/><Relationship Id="rId58" Type="http://schemas.openxmlformats.org/officeDocument/2006/relationships/hyperlink" Target="http://bur.regione.veneto.it/BurvServices/pubblica/DettaglioDecreto.aspx?id=294927" TargetMode="External"/><Relationship Id="rId5" Type="http://schemas.openxmlformats.org/officeDocument/2006/relationships/hyperlink" Target="http://www.consiglioveneto.it/crvportal/leggi/1999/99lr0057.html?numLegge=57&amp;annoLegge=1999&amp;tipoLegge=Alr" TargetMode="External"/><Relationship Id="rId15" Type="http://schemas.openxmlformats.org/officeDocument/2006/relationships/hyperlink" Target="http://www.consiglioveneto.it/crvportal/leggi/2002/02lr0033.html?numLegge=33&amp;annoLegge=2002&amp;tipoLegge=Alr" TargetMode="External"/><Relationship Id="rId23" Type="http://schemas.openxmlformats.org/officeDocument/2006/relationships/hyperlink" Target="http://www.consiglioveneto.it/crvportal/leggi/2013/13lr0011.html?numLegge=11&amp;annoLegge=2013&amp;tipoLegge=Alr" TargetMode="External"/><Relationship Id="rId28" Type="http://schemas.openxmlformats.org/officeDocument/2006/relationships/hyperlink" Target="http://bur.regione.veneto.it/BurvServices/pubblica/DettaglioDgr.aspx?id=263048" TargetMode="External"/><Relationship Id="rId36" Type="http://schemas.openxmlformats.org/officeDocument/2006/relationships/hyperlink" Target="http://bur.regione.veneto.it/BurvServices/Pubblica/DettaglioDgr.aspx?id=276730" TargetMode="External"/><Relationship Id="rId49" Type="http://schemas.openxmlformats.org/officeDocument/2006/relationships/hyperlink" Target="http://www.consiglioveneto.it/crvportal/leggi/2002/02lr0033.html?numLegge=33&amp;annoLegge=2002&amp;tipoLegge=Alr" TargetMode="External"/><Relationship Id="rId57" Type="http://schemas.openxmlformats.org/officeDocument/2006/relationships/hyperlink" Target="http://www.consiglioveneto.it/crvportal/leggi/1980/80lr0016.html?numLegge=16&amp;annoLegge=1980&amp;tipoLegge=Alr" TargetMode="External"/><Relationship Id="rId61" Type="http://schemas.openxmlformats.org/officeDocument/2006/relationships/hyperlink" Target="http://www.consiglioveneto.it/crvportal/leggi/2000/00lr0017.html?numLegge=17&amp;annoLegge=2000&amp;tipoLegge=Alr" TargetMode="External"/><Relationship Id="rId10" Type="http://schemas.openxmlformats.org/officeDocument/2006/relationships/hyperlink" Target="http://bur.regione.veneto.it/BurvServices/pubblica/DettaglioDgr.aspx?id=258588" TargetMode="External"/><Relationship Id="rId19" Type="http://schemas.openxmlformats.org/officeDocument/2006/relationships/hyperlink" Target="http://www.consiglioveneto.it/crvportal/leggi/2002/02lr0033.html?numLegge=33&amp;annoLegge=2002&amp;tipoLegge=Alr" TargetMode="External"/><Relationship Id="rId31" Type="http://schemas.openxmlformats.org/officeDocument/2006/relationships/hyperlink" Target="http://www.consiglioveneto.it/crvportal/leggi/2013/13lr0011.html?numLegge=11&amp;annoLegge=2013&amp;tipoLegge=Alr" TargetMode="External"/><Relationship Id="rId44" Type="http://schemas.openxmlformats.org/officeDocument/2006/relationships/hyperlink" Target="http://bur.regione.veneto.it/BurvServices/pubblica/DettaglioDgr.aspx?id=259930" TargetMode="External"/><Relationship Id="rId52" Type="http://schemas.openxmlformats.org/officeDocument/2006/relationships/hyperlink" Target="http://bur.regione.veneto.it/BurvServices/Pubblica/DettaglioDgr.aspx?id=210097" TargetMode="External"/><Relationship Id="rId60" Type="http://schemas.openxmlformats.org/officeDocument/2006/relationships/hyperlink" Target="http://bur.regione.veneto.it/BurvServices/Pubblica/DettaglioDgr.aspx?id=266743" TargetMode="External"/><Relationship Id="rId4" Type="http://schemas.openxmlformats.org/officeDocument/2006/relationships/hyperlink" Target="https://www.venetosviluppo.it/alfresco/service/prodatt/Finanziamenti/LR_2000_01/Mod_FEM_LR0100_001%20Scheda%20internet%20Imp%20Femm.pdf" TargetMode="External"/><Relationship Id="rId9" Type="http://schemas.openxmlformats.org/officeDocument/2006/relationships/hyperlink" Target="http://www.consiglioveneto.it/crvportal/leggi/2002/02lr0033.html?numLegge=33&amp;annoLegge=2002&amp;tipoLegge=Alr" TargetMode="External"/><Relationship Id="rId14" Type="http://schemas.openxmlformats.org/officeDocument/2006/relationships/hyperlink" Target="http://bur.regione.veneto.it/BurvServices/Pubblica/DettaglioDgr.aspx?id=238821" TargetMode="External"/><Relationship Id="rId22" Type="http://schemas.openxmlformats.org/officeDocument/2006/relationships/hyperlink" Target="http://bur.regione.veneto.it/BurvServices/pubblica/DettaglioDgr.aspx?id=279018" TargetMode="External"/><Relationship Id="rId27" Type="http://schemas.openxmlformats.org/officeDocument/2006/relationships/hyperlink" Target="http://bur.regione.veneto.it/BurvServices/Pubblica/DettaglioDgr.aspx?id=225935" TargetMode="External"/><Relationship Id="rId30" Type="http://schemas.openxmlformats.org/officeDocument/2006/relationships/hyperlink" Target="http://bur.regione.veneto.it/BurvServices/pubblica/DettaglioDgr.aspx?id=281552" TargetMode="External"/><Relationship Id="rId35" Type="http://schemas.openxmlformats.org/officeDocument/2006/relationships/hyperlink" Target="http://www.consiglioveneto.it/crvportal/leggi/2013/13lr0011.html?numLegge=11&amp;annoLegge=2013&amp;tipoLegge=Alr" TargetMode="External"/><Relationship Id="rId43" Type="http://schemas.openxmlformats.org/officeDocument/2006/relationships/hyperlink" Target="http://www.consiglioveneto.it/crvportal/leggi/2012/12lr0013.html?numLegge=13&amp;annoLegge=2012&amp;tipoLegge=Alr" TargetMode="External"/><Relationship Id="rId48" Type="http://schemas.openxmlformats.org/officeDocument/2006/relationships/hyperlink" Target="http://bur.regione.veneto.it/BurvServices/Pubblica/DettaglioDgr.aspx?id=225541" TargetMode="External"/><Relationship Id="rId56" Type="http://schemas.openxmlformats.org/officeDocument/2006/relationships/hyperlink" Target="http://bur.regione.veneto.it/BurvServices/Pubblica/DettaglioDgr.aspx?id=220684" TargetMode="External"/><Relationship Id="rId64" Type="http://schemas.openxmlformats.org/officeDocument/2006/relationships/hyperlink" Target="http://bur.regione.veneto.it/BurvServices/Pubblica/DettaglioDgr.aspx?id=225907" TargetMode="External"/><Relationship Id="rId8" Type="http://schemas.openxmlformats.org/officeDocument/2006/relationships/hyperlink" Target="http://bur.regione.veneto.it/BurvServices/Pubblica/DettaglioDgr.aspx?id=310685" TargetMode="External"/><Relationship Id="rId51" Type="http://schemas.openxmlformats.org/officeDocument/2006/relationships/hyperlink" Target="http://www.consiglioveneto.it/crvportal/leggi/2002/02lr0033.html?numLegge=33&amp;annoLegge=2002&amp;tipoLegge=Alr" TargetMode="External"/><Relationship Id="rId3" Type="http://schemas.openxmlformats.org/officeDocument/2006/relationships/hyperlink" Target="http://www.consiglioveneto.it/crvportal/leggi/2000/00lr0001.html?numLegge=1&amp;annoLegge=2000&amp;tipoLegge=Alr" TargetMode="External"/><Relationship Id="rId12" Type="http://schemas.openxmlformats.org/officeDocument/2006/relationships/hyperlink" Target="http://bur.regione.veneto.it/BurvServices/pubblica/DettaglioDgr.aspx?id=249947" TargetMode="External"/><Relationship Id="rId17" Type="http://schemas.openxmlformats.org/officeDocument/2006/relationships/hyperlink" Target="http://www.consiglioveneto.it/crvportal/leggi/1992/92lr0019.html?numLegge=19&amp;annoLegge=1992&amp;tipoLegge=Alr" TargetMode="External"/><Relationship Id="rId25" Type="http://schemas.openxmlformats.org/officeDocument/2006/relationships/hyperlink" Target="http://www.consiglioveneto.it/crvportal/leggi/2013/13lr0011.html?numLegge=11&amp;annoLegge=2013&amp;tipoLegge=Alr" TargetMode="External"/><Relationship Id="rId33" Type="http://schemas.openxmlformats.org/officeDocument/2006/relationships/hyperlink" Target="http://www.consiglioveneto.it/crvportal/leggi/2003/03lr0002.html?numLegge=2&amp;annoLegge=2003&amp;tipoLegge=Alr" TargetMode="External"/><Relationship Id="rId38" Type="http://schemas.openxmlformats.org/officeDocument/2006/relationships/hyperlink" Target="http://bur.regione.veneto.it/BurvServices/pubblica/DettaglioDgr.aspx?id=260201" TargetMode="External"/><Relationship Id="rId46" Type="http://schemas.openxmlformats.org/officeDocument/2006/relationships/hyperlink" Target="http://bur.regione.veneto.it/BurvServices/pubblica/DettaglioDgr.aspx?id=253772" TargetMode="External"/><Relationship Id="rId59" Type="http://schemas.openxmlformats.org/officeDocument/2006/relationships/hyperlink" Target="http://www.consiglioveneto.it/crvportal/leggi/1980/80lr0016.html?numLegge=16&amp;annoLegge=1980&amp;tipoLegge=Al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bur.regione.veneto.it/BurvServices/pubblica/DettaglioDgr.aspx?id=262883" TargetMode="External"/><Relationship Id="rId13" Type="http://schemas.openxmlformats.org/officeDocument/2006/relationships/hyperlink" Target="http://www.consiglioveneto.it/crvportal/leggi/1998/98lr0019.html?numLegge=19&amp;annoLegge=1998&amp;tipoLegge=Alr" TargetMode="External"/><Relationship Id="rId3" Type="http://schemas.openxmlformats.org/officeDocument/2006/relationships/hyperlink" Target="http://www.consiglioveneto.it/crvportal/leggi/2014/14lr0011.html?numLegge=11&amp;annoLegge=2014&amp;tipoLegge=Alr" TargetMode="External"/><Relationship Id="rId7" Type="http://schemas.openxmlformats.org/officeDocument/2006/relationships/hyperlink" Target="http://www.consiglioveneto.it/crvportal/leggi/2013/13lr0006.html?numLegge=6&amp;annoLegge=2013&amp;tipoLegge=Alr" TargetMode="External"/><Relationship Id="rId12" Type="http://schemas.openxmlformats.org/officeDocument/2006/relationships/hyperlink" Target="http://bur.regione.veneto.it/BurvServices/Pubblica/DettaglioDgr.aspx?id=222503" TargetMode="External"/><Relationship Id="rId2" Type="http://schemas.openxmlformats.org/officeDocument/2006/relationships/hyperlink" Target="http://bur.regione.veneto.it/BurvServices/pubblica/DettaglioDecreto.aspx?id=309942" TargetMode="External"/><Relationship Id="rId16" Type="http://schemas.openxmlformats.org/officeDocument/2006/relationships/hyperlink" Target="http://bur.regione.veneto.it/BurvServices/pubblica/DettaglioDgr.aspx?id=257350" TargetMode="External"/><Relationship Id="rId1" Type="http://schemas.openxmlformats.org/officeDocument/2006/relationships/hyperlink" Target="http://www.consiglioveneto.it/crvportal/leggi/1992/92lr0019.html?numLegge=19&amp;annoLegge=1992&amp;tipoLegge=Alr" TargetMode="External"/><Relationship Id="rId6" Type="http://schemas.openxmlformats.org/officeDocument/2006/relationships/hyperlink" Target="http://bur.regione.veneto.it/BurvServices/pubblica/DettaglioDgr.aspx?id=281148" TargetMode="External"/><Relationship Id="rId11" Type="http://schemas.openxmlformats.org/officeDocument/2006/relationships/hyperlink" Target="http://www.consiglioveneto.it/crvportal/leggi/2001/01lr0007.html?numLegge=7&amp;annoLegge=2001&amp;tipoLegge=Alr" TargetMode="External"/><Relationship Id="rId5" Type="http://schemas.openxmlformats.org/officeDocument/2006/relationships/hyperlink" Target="http://www.consiglioveneto.it/crvportal/leggi/1998/98lr0019.html?numLegge=19&amp;annoLegge=1998&amp;tipoLegge=Alr" TargetMode="External"/><Relationship Id="rId15" Type="http://schemas.openxmlformats.org/officeDocument/2006/relationships/hyperlink" Target="http://www.consiglioveneto.it/crvportal/leggi/2008/08lr0001.html?numLegge=1&amp;annoLegge=2008&amp;tipoLegge=Alr" TargetMode="External"/><Relationship Id="rId10" Type="http://schemas.openxmlformats.org/officeDocument/2006/relationships/hyperlink" Target="http://bur.regione.veneto.it/BurvServices/pubblica/DettaglioDgr.aspx?id=252607" TargetMode="External"/><Relationship Id="rId4" Type="http://schemas.openxmlformats.org/officeDocument/2006/relationships/hyperlink" Target="http://bur.regione.veneto.it/BurvServices/Pubblica/DettaglioDgr.aspx?id=283275" TargetMode="External"/><Relationship Id="rId9" Type="http://schemas.openxmlformats.org/officeDocument/2006/relationships/hyperlink" Target="http://www.consiglioveneto.it/crvportal/leggi/2010/10lr0011.html?numLegge=11&amp;annoLegge=2010&amp;tipoLegge=Alr" TargetMode="External"/><Relationship Id="rId14" Type="http://schemas.openxmlformats.org/officeDocument/2006/relationships/hyperlink" Target="http://bur.regione.veneto.it/BurvServices/Pubblica/DettaglioDgr.aspx?id=22044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bur.regione.veneto.it/BurvServices/Pubblica/DettaglioDgr.aspx?id=283903" TargetMode="External"/><Relationship Id="rId13" Type="http://schemas.openxmlformats.org/officeDocument/2006/relationships/hyperlink" Target="http://www.camera.it/parlam/leggi/97266l.htm" TargetMode="External"/><Relationship Id="rId3" Type="http://schemas.openxmlformats.org/officeDocument/2006/relationships/hyperlink" Target="http://www.consiglioveneto.it/crvportal/leggi/1999/99lr0057.html?numLegge=57&amp;annoLegge=1999&amp;tipoLegge=Alr" TargetMode="External"/><Relationship Id="rId7" Type="http://schemas.openxmlformats.org/officeDocument/2006/relationships/hyperlink" Target="http://www.consiglioveneto.it/crvportal/leggi/2012/12lr0050.html?numLegge=50&amp;annoLegge=2012&amp;tipoLegge=Alr" TargetMode="External"/><Relationship Id="rId12" Type="http://schemas.openxmlformats.org/officeDocument/2006/relationships/hyperlink" Target="http://www.venetosviluppo.it/alfresco/service/prodatt/Finanziamenti/LR_1999_01/Mod_COM_LR0199_001%20Scheda%20internet%20COM.pdf" TargetMode="External"/><Relationship Id="rId2" Type="http://schemas.openxmlformats.org/officeDocument/2006/relationships/hyperlink" Target="https://www.venetosviluppo.it/alfresco/service/prodatt/Finanziamenti/LR_2000_01/Mod_FEM_LR0100_001%20Scheda%20internet%20Imp%20Femm.pdf" TargetMode="External"/><Relationship Id="rId1" Type="http://schemas.openxmlformats.org/officeDocument/2006/relationships/hyperlink" Target="http://www.consiglioveneto.it/crvportal/leggi/2000/00lr0001.html?numLegge=1&amp;annoLegge=2000&amp;tipoLegge=Alr" TargetMode="External"/><Relationship Id="rId6" Type="http://schemas.openxmlformats.org/officeDocument/2006/relationships/hyperlink" Target="http://bur.regione.veneto.it/BurvServices/Pubblica/DettaglioDgr.aspx?id=210295" TargetMode="External"/><Relationship Id="rId11" Type="http://schemas.openxmlformats.org/officeDocument/2006/relationships/hyperlink" Target="http://www.consiglioveneto.it/crvportal/leggi/1999/99lr0001.html?numLegge=1&amp;annoLegge=1999&amp;tipoLegge=Alr" TargetMode="External"/><Relationship Id="rId5" Type="http://schemas.openxmlformats.org/officeDocument/2006/relationships/hyperlink" Target="http://www.camera.it/parlam/leggi/97266l.htm" TargetMode="External"/><Relationship Id="rId10" Type="http://schemas.openxmlformats.org/officeDocument/2006/relationships/hyperlink" Target="http://bur.regione.veneto.it/BurvServices/Pubblica/DettaglioDgr.aspx?id=244831" TargetMode="External"/><Relationship Id="rId4" Type="http://schemas.openxmlformats.org/officeDocument/2006/relationships/hyperlink" Target="http://bur.regione.veneto.it/BurvServices/Pubblica/DettaglioDgr.aspx?id=202102" TargetMode="External"/><Relationship Id="rId9" Type="http://schemas.openxmlformats.org/officeDocument/2006/relationships/hyperlink" Target="http://bur.regione.veneto.it/BurvServices/Pubblica/DettaglioDgr.aspx?id=208201" TargetMode="External"/><Relationship Id="rId14" Type="http://schemas.openxmlformats.org/officeDocument/2006/relationships/hyperlink" Target="http://bur.regione.veneto.it/BurvServices/Pubblica/DettaglioDgr.aspx?id=228147&amp;highlight=tru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bur.regione.veneto.it/BurvServices/Pubblica/DettaglioDgr.aspx?id=306709" TargetMode="External"/><Relationship Id="rId13" Type="http://schemas.openxmlformats.org/officeDocument/2006/relationships/hyperlink" Target="http://www.consiglioveneto.it/crvportal/leggi/2003/03lr0002.html?numLegge=2&amp;annoLegge=2003&amp;tipoLegge=Alr" TargetMode="External"/><Relationship Id="rId18" Type="http://schemas.openxmlformats.org/officeDocument/2006/relationships/hyperlink" Target="http://bur.regione.veneto.it/BurvServices/Pubblica/DettaglioDgr.aspx?id=278111" TargetMode="External"/><Relationship Id="rId26" Type="http://schemas.openxmlformats.org/officeDocument/2006/relationships/hyperlink" Target="http://bur.regione.veneto.it/BurvServices/Pubblica/DettaglioDgr.aspx?id=209875" TargetMode="External"/><Relationship Id="rId3" Type="http://schemas.openxmlformats.org/officeDocument/2006/relationships/hyperlink" Target="http://www.consiglioveneto.it/crvportal/leggi/2013/13lr0005.html?numLegge=5&amp;annoLegge=2013&amp;tipoLegge=Alr" TargetMode="External"/><Relationship Id="rId21" Type="http://schemas.openxmlformats.org/officeDocument/2006/relationships/hyperlink" Target="http://www.consiglioveneto.it/crvportal/leggi/1999/99lr0055.html?numLegge=55&amp;annoLegge=1999&amp;tipoLegge=Alr" TargetMode="External"/><Relationship Id="rId7" Type="http://schemas.openxmlformats.org/officeDocument/2006/relationships/hyperlink" Target="http://www.consiglioveneto.it/crvportal/leggi/1999/99lr0055.html?numLegge=55&amp;annoLegge=1999&amp;tipoLegge=Alr" TargetMode="External"/><Relationship Id="rId12" Type="http://schemas.openxmlformats.org/officeDocument/2006/relationships/hyperlink" Target="http://bur.regione.veneto.it/BurvServices/Pubblica/DettaglioDgr.aspx?id=283025" TargetMode="External"/><Relationship Id="rId17" Type="http://schemas.openxmlformats.org/officeDocument/2006/relationships/hyperlink" Target="http://www.consiglioveneto.it/crvportal/leggi/2010/10lr0006.html?numLegge=6&amp;annoLegge=2010&amp;tipoLegge=Alr" TargetMode="External"/><Relationship Id="rId25" Type="http://schemas.openxmlformats.org/officeDocument/2006/relationships/hyperlink" Target="http://www.consiglioveneto.it/crvportal/leggi/2008/08lr0001.html?numLegge=1&amp;annoLegge=2008&amp;tipoLegge=Alr" TargetMode="External"/><Relationship Id="rId2" Type="http://schemas.openxmlformats.org/officeDocument/2006/relationships/hyperlink" Target="http://bur.regione.veneto.it/BurvServices/pubblica/DettaglioDgr.aspx?id=280024" TargetMode="External"/><Relationship Id="rId16" Type="http://schemas.openxmlformats.org/officeDocument/2006/relationships/hyperlink" Target="http://bur.regione.veneto.it/BurvServices/Pubblica/DettaglioDgr.aspx?id=281050" TargetMode="External"/><Relationship Id="rId20" Type="http://schemas.openxmlformats.org/officeDocument/2006/relationships/hyperlink" Target="http://bur.regione.veneto.it/BurvServices/Pubblica/DettaglioDgr.aspx?id=277683" TargetMode="External"/><Relationship Id="rId1" Type="http://schemas.openxmlformats.org/officeDocument/2006/relationships/hyperlink" Target="http://www.consiglioveneto.it/crvportal/leggi/1994/94lr0015.html?numLegge=15&amp;annoLegge=1994&amp;tipoLegge=Alr" TargetMode="External"/><Relationship Id="rId6" Type="http://schemas.openxmlformats.org/officeDocument/2006/relationships/hyperlink" Target="http://bur.regione.veneto.it/BurvServices/Pubblica/DettaglioDgr.aspx?id=308991" TargetMode="External"/><Relationship Id="rId11" Type="http://schemas.openxmlformats.org/officeDocument/2006/relationships/hyperlink" Target="http://www.consiglioveneto.it/crvportal/leggi/2008/08lr0003.html?numLegge=3&amp;annoLegge=2008&amp;tipoLegge=Alr" TargetMode="External"/><Relationship Id="rId24" Type="http://schemas.openxmlformats.org/officeDocument/2006/relationships/hyperlink" Target="http://bur.regione.veneto.it/BurvServices/Pubblica/DettaglioDecreto.aspx?id=222876" TargetMode="External"/><Relationship Id="rId5" Type="http://schemas.openxmlformats.org/officeDocument/2006/relationships/hyperlink" Target="http://www.consiglioveneto.it/crvportal/leggi/1999/99lr0055.html" TargetMode="External"/><Relationship Id="rId15" Type="http://schemas.openxmlformats.org/officeDocument/2006/relationships/hyperlink" Target="http://www.consiglioveneto.it/crvportal/leggi/2008/08lr0001.html?numLegge=1&amp;annoLegge=2008&amp;tipoLegge=Alr" TargetMode="External"/><Relationship Id="rId23" Type="http://schemas.openxmlformats.org/officeDocument/2006/relationships/hyperlink" Target="http://www.consiglioveneto.it/crvportal/leggi/2008/08lr0001.html?numLegge=1&amp;annoLegge=2008&amp;tipoLegge=Alr" TargetMode="External"/><Relationship Id="rId10" Type="http://schemas.openxmlformats.org/officeDocument/2006/relationships/hyperlink" Target="http://bur.regione.veneto.it/BurvServices/Pubblica/DettaglioDgr.aspx?id=295439" TargetMode="External"/><Relationship Id="rId19" Type="http://schemas.openxmlformats.org/officeDocument/2006/relationships/hyperlink" Target="http://www.consiglioveneto.it/crvportal/leggi/1999/99lr0055.html?numLegge=55&amp;annoLegge=1999&amp;tipoLegge=Alr" TargetMode="External"/><Relationship Id="rId4" Type="http://schemas.openxmlformats.org/officeDocument/2006/relationships/hyperlink" Target="http://bur.regione.veneto.it/BurvServices/pubblica/DettaglioDgr.aspx?id=310041" TargetMode="External"/><Relationship Id="rId9" Type="http://schemas.openxmlformats.org/officeDocument/2006/relationships/hyperlink" Target="http://www.normattiva.it/uri-res/N2Ls?urn:nir:stato:legge:1999-12-15;482!vig=" TargetMode="External"/><Relationship Id="rId14" Type="http://schemas.openxmlformats.org/officeDocument/2006/relationships/hyperlink" Target="http://bur.regione.veneto.it/BurvServices/Pubblica/DettaglioDgr.aspx?id=279905" TargetMode="External"/><Relationship Id="rId22" Type="http://schemas.openxmlformats.org/officeDocument/2006/relationships/hyperlink" Target="http://bur.regione.veneto.it/BurvServices/Pubblica/DettaglioDgr.aspx?id=277683"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bur.regione.veneto.it/BurvServices/Pubblica/DettaglioDgr.aspx?id=244698" TargetMode="External"/><Relationship Id="rId18" Type="http://schemas.openxmlformats.org/officeDocument/2006/relationships/hyperlink" Target="http://www.consiglioveneto.it/crvportal/leggi/1984/84lr0050.html?numLegge=50&amp;annoLegge=1984&amp;tipoLegge=Alr" TargetMode="External"/><Relationship Id="rId26" Type="http://schemas.openxmlformats.org/officeDocument/2006/relationships/hyperlink" Target="http://www.consiglioveneto.it/crvportal/leggi/2001/01lr0011.html?numLegge=11&amp;annoLegge=2001&amp;tipoLegge=Alr" TargetMode="External"/><Relationship Id="rId39" Type="http://schemas.openxmlformats.org/officeDocument/2006/relationships/hyperlink" Target="http://bur.regione.veneto.it/BurvServices/pubblica/DettaglioDgr.aspx?id=283435" TargetMode="External"/><Relationship Id="rId21" Type="http://schemas.openxmlformats.org/officeDocument/2006/relationships/hyperlink" Target="http://bur.regione.veneto.it/BurvServices/pubblica/DettaglioDgr.aspx?id=281591" TargetMode="External"/><Relationship Id="rId34" Type="http://schemas.openxmlformats.org/officeDocument/2006/relationships/hyperlink" Target="http://www.consiglioveneto.it/crvportal/leggi/2008/08lr0001.html?numLegge=1&amp;annoLegge=2008&amp;tipoLegge=Alr" TargetMode="External"/><Relationship Id="rId42" Type="http://schemas.openxmlformats.org/officeDocument/2006/relationships/hyperlink" Target="http://www.consiglioveneto.it/crvportal/leggi/2009/09lr0025.html?numLegge=25&amp;annoLegge=2009&amp;tipoLegge=Alr" TargetMode="External"/><Relationship Id="rId47" Type="http://schemas.openxmlformats.org/officeDocument/2006/relationships/hyperlink" Target="http://bur.regione.veneto.it/BurvServices/Pubblica/DettaglioDgr.aspx?id=275994" TargetMode="External"/><Relationship Id="rId50" Type="http://schemas.openxmlformats.org/officeDocument/2006/relationships/hyperlink" Target="http://www.consiglioveneto.it/crvportal/leggi/2000/00lr0005.html?numLegge=5&amp;annoLegge=2000&amp;tipoLegge=Alr" TargetMode="External"/><Relationship Id="rId55" Type="http://schemas.openxmlformats.org/officeDocument/2006/relationships/hyperlink" Target="http://bur.regione.veneto.it/BurvServices/pubblica/DettaglioDgr.aspx?id=259979" TargetMode="External"/><Relationship Id="rId7" Type="http://schemas.openxmlformats.org/officeDocument/2006/relationships/hyperlink" Target="http://www.consiglioveneto.it/crvportal/leggi/1986/86lr0017.html" TargetMode="External"/><Relationship Id="rId2" Type="http://schemas.openxmlformats.org/officeDocument/2006/relationships/hyperlink" Target="http://bur.regione.veneto.it/BurvServices/Pubblica/DettaglioDgr.aspx?id=239292" TargetMode="External"/><Relationship Id="rId16" Type="http://schemas.openxmlformats.org/officeDocument/2006/relationships/hyperlink" Target="http://www.consiglioveneto.it/crvportal/leggi/1984/84lr0050.html?numLegge=50&amp;annoLegge=1984&amp;tipoLegge=Alr" TargetMode="External"/><Relationship Id="rId20" Type="http://schemas.openxmlformats.org/officeDocument/2006/relationships/hyperlink" Target="http://www.consiglioveneto.it/crvportal/leggi/1984/84lr0050.html?numLegge=50&amp;annoLegge=1984&amp;tipoLegge=Alr" TargetMode="External"/><Relationship Id="rId29" Type="http://schemas.openxmlformats.org/officeDocument/2006/relationships/hyperlink" Target="http://bur.regione.veneto.it/BurvServices/pubblica/DettaglioDgr.aspx?id=289014" TargetMode="External"/><Relationship Id="rId41" Type="http://schemas.openxmlformats.org/officeDocument/2006/relationships/hyperlink" Target="http://bur.regione.veneto.it/BurvServices/pubblica/DettaglioDgr.aspx?id=279724" TargetMode="External"/><Relationship Id="rId54" Type="http://schemas.openxmlformats.org/officeDocument/2006/relationships/hyperlink" Target="http://www.consiglioveneto.it/crvportal/leggi/1984/84lr0052.html?numLegge=52&amp;annoLegge=1984&amp;tipoLegge=Alr" TargetMode="External"/><Relationship Id="rId1" Type="http://schemas.openxmlformats.org/officeDocument/2006/relationships/hyperlink" Target="http://www.consiglioveneto.it/crvportal/leggi/1978/78lr0049.html?numLegge=49&amp;annoLegge=1978&amp;tipoLegge=Alr" TargetMode="External"/><Relationship Id="rId6" Type="http://schemas.openxmlformats.org/officeDocument/2006/relationships/hyperlink" Target="http://bur.regione.veneto.it/BurvServices/Pubblica/DettaglioDgr.aspx?id=206342" TargetMode="External"/><Relationship Id="rId11" Type="http://schemas.openxmlformats.org/officeDocument/2006/relationships/hyperlink" Target="http://bur.regione.veneto.it/BurvServices/Pubblica/DettaglioDgr.aspx?id=190732" TargetMode="External"/><Relationship Id="rId24" Type="http://schemas.openxmlformats.org/officeDocument/2006/relationships/hyperlink" Target="http://www.consiglioveneto.it/crvportal/leggi/2010/10lr0022.html?numLegge=22&amp;annoLegge=2010&amp;tipoLegge=Alr" TargetMode="External"/><Relationship Id="rId32" Type="http://schemas.openxmlformats.org/officeDocument/2006/relationships/hyperlink" Target="http://www.consiglioveneto.it/crvportal/leggi/1984/84lr0052.html?numLegge=52&amp;annoLegge=1984&amp;tipoLegge=Alr" TargetMode="External"/><Relationship Id="rId37" Type="http://schemas.openxmlformats.org/officeDocument/2006/relationships/hyperlink" Target="http://bur.regione.veneto.it/BurvServices/pubblica/DettaglioDgr.aspx?id=289036" TargetMode="External"/><Relationship Id="rId40" Type="http://schemas.openxmlformats.org/officeDocument/2006/relationships/hyperlink" Target="http://www.consiglioveneto.it/crvportal/leggi/2009/09lr0025.html?numLegge=25&amp;annoLegge=2009&amp;tipoLegge=Alr" TargetMode="External"/><Relationship Id="rId45" Type="http://schemas.openxmlformats.org/officeDocument/2006/relationships/hyperlink" Target="http://bur.regione.veneto.it/BurvServices/pubblica/DettaglioDgr.aspx?id=275993" TargetMode="External"/><Relationship Id="rId53" Type="http://schemas.openxmlformats.org/officeDocument/2006/relationships/hyperlink" Target="http://bur.regione.veneto.it/BurvServices/Pubblica/DettaglioDgr.aspx?id=207807" TargetMode="External"/><Relationship Id="rId58" Type="http://schemas.openxmlformats.org/officeDocument/2006/relationships/hyperlink" Target="http://www.consiglioveneto.it/crvportal/leggi/1984/84lr0005.html?numLegge=5&amp;annoLegge=1984&amp;tipoLegge=Alr" TargetMode="External"/><Relationship Id="rId5" Type="http://schemas.openxmlformats.org/officeDocument/2006/relationships/hyperlink" Target="http://www.consiglioveneto.it/crvportal/leggi/2007/07lr0008.html?numLegge=8&amp;annoLegge=2007&amp;tipoLegge=Alr" TargetMode="External"/><Relationship Id="rId15" Type="http://schemas.openxmlformats.org/officeDocument/2006/relationships/hyperlink" Target="http://bur.regione.veneto.it/BurvServices/Pubblica/DettaglioDgr.aspx?id=241928" TargetMode="External"/><Relationship Id="rId23" Type="http://schemas.openxmlformats.org/officeDocument/2006/relationships/hyperlink" Target="http://bur.regione.veneto.it/BurvServices/pubblica/DettaglioDgr.aspx?id=295653" TargetMode="External"/><Relationship Id="rId28" Type="http://schemas.openxmlformats.org/officeDocument/2006/relationships/hyperlink" Target="http://www.consiglioveneto.it/crvportal/leggi_storico/1984/84lr0051.html?numLegge=51&amp;annoLegge=1984&amp;tipoLegge=Alr" TargetMode="External"/><Relationship Id="rId36" Type="http://schemas.openxmlformats.org/officeDocument/2006/relationships/hyperlink" Target="http://www.consiglioveneto.it/crvportal/leggi/2010/10lr0029.html?numLegge=29&amp;annoLegge=2010&amp;tipoLegge=Alr" TargetMode="External"/><Relationship Id="rId49" Type="http://schemas.openxmlformats.org/officeDocument/2006/relationships/hyperlink" Target="http://bur.regione.veneto.it/BurvServices/Pubblica/DettaglioDgr.aspx?id=205825" TargetMode="External"/><Relationship Id="rId57" Type="http://schemas.openxmlformats.org/officeDocument/2006/relationships/hyperlink" Target="http://bur.regione.veneto.it/BurvServices/pubblica/DettaglioDgr.aspx?id=289775" TargetMode="External"/><Relationship Id="rId61" Type="http://schemas.openxmlformats.org/officeDocument/2006/relationships/hyperlink" Target="http://bur.regione.veneto.it/BurvServices/Pubblica/DettaglioDgr.aspx?id=289014&amp;highlight=true" TargetMode="External"/><Relationship Id="rId10" Type="http://schemas.openxmlformats.org/officeDocument/2006/relationships/hyperlink" Target="http://www.consiglioveneto.it/crvportal/leggi/2006/06lr0004.html?numLegge=4&amp;annoLegge=2006&amp;tipoLegge=Alr" TargetMode="External"/><Relationship Id="rId19" Type="http://schemas.openxmlformats.org/officeDocument/2006/relationships/hyperlink" Target="http://bur.regione.veneto.it/BurvServices/pubblica/DettaglioDgr.aspx?id=234181" TargetMode="External"/><Relationship Id="rId31" Type="http://schemas.openxmlformats.org/officeDocument/2006/relationships/hyperlink" Target="http://bur.regione.veneto.it/BurvServices/pubblica/DettaglioDgr.aspx?id=290926" TargetMode="External"/><Relationship Id="rId44" Type="http://schemas.openxmlformats.org/officeDocument/2006/relationships/hyperlink" Target="http://www.consiglioveneto.it/crvportal/leggi/2009/09lr0008.html?numLegge=8&amp;annoLegge=2009&amp;tipoLegge=Alr" TargetMode="External"/><Relationship Id="rId52" Type="http://schemas.openxmlformats.org/officeDocument/2006/relationships/hyperlink" Target="http://www.consiglioveneto.it/crvportal/leggi/1986/86lr0002.html?numLegge=2&amp;annoLegge=1986&amp;tipoLegge=Alr" TargetMode="External"/><Relationship Id="rId60" Type="http://schemas.openxmlformats.org/officeDocument/2006/relationships/hyperlink" Target="http://www.consiglioveneto.it/crvportal/leggi_storico/1984/84lr0051.html?numLegge=51&amp;annoLegge=1984&amp;tipoLegge=Alr" TargetMode="External"/><Relationship Id="rId4" Type="http://schemas.openxmlformats.org/officeDocument/2006/relationships/hyperlink" Target="http://bur.regione.veneto.it/BurvServices/Pubblica/DettaglioDgr.aspx?id=186825" TargetMode="External"/><Relationship Id="rId9" Type="http://schemas.openxmlformats.org/officeDocument/2006/relationships/hyperlink" Target="http://bur.regione.veneto.it/BurvServices/Pubblica/DettaglioDgr.aspx?id=238020" TargetMode="External"/><Relationship Id="rId14" Type="http://schemas.openxmlformats.org/officeDocument/2006/relationships/hyperlink" Target="http://www.consiglioveneto.it/crvportal/leggi/1984/84lr0051.html?numLegge=51&amp;annoLegge=1984&amp;tipoLegge=Alr" TargetMode="External"/><Relationship Id="rId22" Type="http://schemas.openxmlformats.org/officeDocument/2006/relationships/hyperlink" Target="http://www.consiglioveneto.it/crvportal/leggi/2001/01lr0011.html?numLegge=11&amp;annoLegge=2001&amp;tipoLegge=Alr" TargetMode="External"/><Relationship Id="rId27" Type="http://schemas.openxmlformats.org/officeDocument/2006/relationships/hyperlink" Target="http://bur.regione.veneto.it/BurvServices/pubblica/DettaglioDgr.aspx?id=250340" TargetMode="External"/><Relationship Id="rId30" Type="http://schemas.openxmlformats.org/officeDocument/2006/relationships/hyperlink" Target="http://www.consiglioveneto.it/crvportal/leggi/1985/85lr0009.html?numLegge=9&amp;annoLegge=1985&amp;tipoLegge=Alr" TargetMode="External"/><Relationship Id="rId35" Type="http://schemas.openxmlformats.org/officeDocument/2006/relationships/hyperlink" Target="http://bur.regione.veneto.it/BurvServices/pubblica/DettaglioDgr.aspx?id=281050" TargetMode="External"/><Relationship Id="rId43" Type="http://schemas.openxmlformats.org/officeDocument/2006/relationships/hyperlink" Target="http://bur.regione.veneto.it/BurvServices/pubblica/DettaglioDgr.aspx?id=275365" TargetMode="External"/><Relationship Id="rId48" Type="http://schemas.openxmlformats.org/officeDocument/2006/relationships/hyperlink" Target="http://www.consiglioveneto.it/crvportal/leggi/2000/00lr0012.html?numLegge=12&amp;annoLegge=2000&amp;tipoLegge=Alr" TargetMode="External"/><Relationship Id="rId56" Type="http://schemas.openxmlformats.org/officeDocument/2006/relationships/hyperlink" Target="http://www.consiglioveneto.it/crvportal/leggi/1984/84lr0050.html?numLegge=50&amp;annoLegge=1984&amp;tipoLegge=Alr" TargetMode="External"/><Relationship Id="rId8" Type="http://schemas.openxmlformats.org/officeDocument/2006/relationships/hyperlink" Target="http://www.consiglioveneto.it/crvportal/leggi/2011/11lr0018.html?numLegge=18&amp;annoLegge=2011&amp;tipoLegge=Alr" TargetMode="External"/><Relationship Id="rId51" Type="http://schemas.openxmlformats.org/officeDocument/2006/relationships/hyperlink" Target="http://bur.regione.veneto.it/BurvServices/Pubblica/DettaglioDgr.aspx?id=223122" TargetMode="External"/><Relationship Id="rId3" Type="http://schemas.openxmlformats.org/officeDocument/2006/relationships/hyperlink" Target="http://www.consiglioveneto.it/crvportal/leggi/2003/03lr0003.html?numLegge=3&amp;annoLegge=2003&amp;tipoLegge=Alr" TargetMode="External"/><Relationship Id="rId12" Type="http://schemas.openxmlformats.org/officeDocument/2006/relationships/hyperlink" Target="http://www.consiglioveneto.it/crvportal/leggi/2010/10lr0022.html?numLegge=22&amp;annoLegge=2010&amp;tipoLegge=Alr" TargetMode="External"/><Relationship Id="rId17" Type="http://schemas.openxmlformats.org/officeDocument/2006/relationships/hyperlink" Target="http://bur.regione.veneto.it/BurvServices/pubblica/DettaglioDgr.aspx?id=234180" TargetMode="External"/><Relationship Id="rId25" Type="http://schemas.openxmlformats.org/officeDocument/2006/relationships/hyperlink" Target="http://bur.regione.veneto.it/BurvServices/Pubblica/DettaglioDgr.aspx?id=236056" TargetMode="External"/><Relationship Id="rId33" Type="http://schemas.openxmlformats.org/officeDocument/2006/relationships/hyperlink" Target="http://bur.regione.veneto.it/BurvServices/pubblica/DettaglioDgr.aspx?id=289016" TargetMode="External"/><Relationship Id="rId38" Type="http://schemas.openxmlformats.org/officeDocument/2006/relationships/hyperlink" Target="http://www.consiglioveneto.it/crvportal/leggi/2014/14lr0011.html?numLegge=11&amp;annoLegge=2014&amp;tipoLegge=Alr" TargetMode="External"/><Relationship Id="rId46" Type="http://schemas.openxmlformats.org/officeDocument/2006/relationships/hyperlink" Target="http://www.consiglioveneto.it/crvportal/leggi/1989/89lr0049.html?numLegge=49&amp;annoLegge=1989&amp;tipoLegge=Alr" TargetMode="External"/><Relationship Id="rId59" Type="http://schemas.openxmlformats.org/officeDocument/2006/relationships/hyperlink" Target="http://bur.regione.veneto.it/BurvServices/pubblica/DettaglioDgr.aspx?id=289019"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bur.regione.veneto.it/BurvServices/Pubblica/DettaglioDgr.aspx?id=207937" TargetMode="External"/><Relationship Id="rId13" Type="http://schemas.openxmlformats.org/officeDocument/2006/relationships/hyperlink" Target="http://www.consiglioveneto.it/crvportal/leggi/2003/03lr0003.html?numLegge=3&amp;annoLegge=2003&amp;tipoLegge=Alr" TargetMode="External"/><Relationship Id="rId18" Type="http://schemas.openxmlformats.org/officeDocument/2006/relationships/hyperlink" Target="http://bur.regione.veneto.it/BurvServices/Pubblica/DettaglioDgr.aspx?id=215784" TargetMode="External"/><Relationship Id="rId3" Type="http://schemas.openxmlformats.org/officeDocument/2006/relationships/hyperlink" Target="http://www.consiglioveneto.it/crvportal/leggi/1996/96lr0010.html?numLegge=10&amp;annoLegge=1996&amp;tipoLegge=Alr" TargetMode="External"/><Relationship Id="rId7" Type="http://schemas.openxmlformats.org/officeDocument/2006/relationships/hyperlink" Target="http://www.casaspa.org/internet/Documenti/normativa%20energetica/D.M.%2026.03.2008.pdf" TargetMode="External"/><Relationship Id="rId12" Type="http://schemas.openxmlformats.org/officeDocument/2006/relationships/hyperlink" Target="http://bur.regione.veneto.it/BurvServices/Pubblica/DettaglioDgr.aspx?id=216914" TargetMode="External"/><Relationship Id="rId17" Type="http://schemas.openxmlformats.org/officeDocument/2006/relationships/hyperlink" Target="http://www.parlamento.it/parlam/leggi/98431l.htm" TargetMode="External"/><Relationship Id="rId2" Type="http://schemas.openxmlformats.org/officeDocument/2006/relationships/hyperlink" Target="http://bur.regione.veneto.it/BurvServices/Pubblica/DettaglioDgr.aspx?id=306938" TargetMode="External"/><Relationship Id="rId16" Type="http://schemas.openxmlformats.org/officeDocument/2006/relationships/hyperlink" Target="http://bur.regione.veneto.it/BurvServices/Pubblica/DettaglioDgr.aspx?id=215784" TargetMode="External"/><Relationship Id="rId20" Type="http://schemas.openxmlformats.org/officeDocument/2006/relationships/hyperlink" Target="http://bur.regione.veneto.it/BurvServices/Pubblica/DettaglioDgr.aspx?id=215784" TargetMode="External"/><Relationship Id="rId1" Type="http://schemas.openxmlformats.org/officeDocument/2006/relationships/hyperlink" Target="http://www.parlamento.it/parlam/leggi/98431l.htm" TargetMode="External"/><Relationship Id="rId6" Type="http://schemas.openxmlformats.org/officeDocument/2006/relationships/hyperlink" Target="http://bur.regione.veneto.it/BurvServices/pubblica/DettaglioDecreto.aspx?id=295256" TargetMode="External"/><Relationship Id="rId11" Type="http://schemas.openxmlformats.org/officeDocument/2006/relationships/hyperlink" Target="http://www.consiglioveneto.it/crvportal/leggi/2007/07lr0004.html?numLegge=4&amp;annoLegge=2007&amp;tipoLegge=Alr" TargetMode="External"/><Relationship Id="rId5" Type="http://schemas.openxmlformats.org/officeDocument/2006/relationships/hyperlink" Target="http://www.consiglioveneto.it/crvportal/leggi/2008/08lr0001.html?numLegge=1&amp;annoLegge=2008&amp;tipoLegge=Alr" TargetMode="External"/><Relationship Id="rId15" Type="http://schemas.openxmlformats.org/officeDocument/2006/relationships/hyperlink" Target="http://www.parlamento.it/parlam/leggi/98431l.htm" TargetMode="External"/><Relationship Id="rId10" Type="http://schemas.openxmlformats.org/officeDocument/2006/relationships/hyperlink" Target="http://bur.regione.veneto.it/BurvServices/Pubblica/DettaglioDgr.aspx?id=210486" TargetMode="External"/><Relationship Id="rId19" Type="http://schemas.openxmlformats.org/officeDocument/2006/relationships/hyperlink" Target="http://www.parlamento.it/parlam/leggi/98431l.htm" TargetMode="External"/><Relationship Id="rId4" Type="http://schemas.openxmlformats.org/officeDocument/2006/relationships/hyperlink" Target="http://bur.regione.veneto.it/BurvServices/pubblica/DettaglioDgr.aspx?id=303185" TargetMode="External"/><Relationship Id="rId9" Type="http://schemas.openxmlformats.org/officeDocument/2006/relationships/hyperlink" Target="http://www.consiglioveneto.it/crvportal/leggi/2008/08lr0001.html?numLegge=1&amp;annoLegge=2008&amp;tipoLegge=Alr" TargetMode="External"/><Relationship Id="rId14" Type="http://schemas.openxmlformats.org/officeDocument/2006/relationships/hyperlink" Target="http://bur.regione.veneto.it/BurvServices/Pubblica/DettaglioDgr.aspx?id=222495"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regione.veneto.it/web/programmi-comunitari/documenti-di-programmazione" TargetMode="External"/><Relationship Id="rId2" Type="http://schemas.openxmlformats.org/officeDocument/2006/relationships/hyperlink" Target="http://bur.regione.veneto.it/BurvServices/Pubblica/DettaglioDgr.aspx?id=291256" TargetMode="External"/><Relationship Id="rId1" Type="http://schemas.openxmlformats.org/officeDocument/2006/relationships/hyperlink" Target="http://www.normattiva.it/favicon.ico" TargetMode="External"/><Relationship Id="rId4" Type="http://schemas.openxmlformats.org/officeDocument/2006/relationships/hyperlink" Target="http://bur.regione.veneto.it/BurvServices/Pubblica/DettaglioDgr.aspx?id=271555"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bur.regione.veneto.it/BurvServices/Pubblica/DettaglioDgr.aspx?id=209520" TargetMode="External"/><Relationship Id="rId3" Type="http://schemas.openxmlformats.org/officeDocument/2006/relationships/hyperlink" Target="http://www.regione.veneto.it/web/fsc/fsc2007-2013" TargetMode="External"/><Relationship Id="rId7" Type="http://schemas.openxmlformats.org/officeDocument/2006/relationships/hyperlink" Target="http://www.consiglioveneto.it/crvportal/leggi/2008/08lr0001.html?numLegge=1&amp;annoLegge=2008&amp;tipoLegge=Alr" TargetMode="External"/><Relationship Id="rId2" Type="http://schemas.openxmlformats.org/officeDocument/2006/relationships/hyperlink" Target="http://bur.regione.veneto.it/BurvServices/Pubblica/DettaglioDgr.aspx?id=232779" TargetMode="External"/><Relationship Id="rId1" Type="http://schemas.openxmlformats.org/officeDocument/2006/relationships/hyperlink" Target="http://www.regione.veneto.it/static/www/programmazione/QSN20072013_giu_07.pdf" TargetMode="External"/><Relationship Id="rId6" Type="http://schemas.openxmlformats.org/officeDocument/2006/relationships/hyperlink" Target="http://bur.regione.veneto.it/BurvServices/pubblica/DettaglioDgr.aspx?id=279100" TargetMode="External"/><Relationship Id="rId5" Type="http://schemas.openxmlformats.org/officeDocument/2006/relationships/hyperlink" Target="http://bur.regione.veneto.it/BurvServices/Pubblica/DettaglioDgr.aspx?id=241796" TargetMode="External"/><Relationship Id="rId4" Type="http://schemas.openxmlformats.org/officeDocument/2006/relationships/hyperlink" Target="http://bur.regione.veneto.it/BurvServices/pubblica/DettaglioDgr.aspx?id=279792" TargetMode="External"/></Relationships>
</file>

<file path=xl/worksheets/sheet1.xml><?xml version="1.0" encoding="utf-8"?>
<worksheet xmlns="http://schemas.openxmlformats.org/spreadsheetml/2006/main" xmlns:r="http://schemas.openxmlformats.org/officeDocument/2006/relationships">
  <dimension ref="A1:C1012"/>
  <sheetViews>
    <sheetView workbookViewId="0">
      <selection sqref="A1:C1"/>
    </sheetView>
  </sheetViews>
  <sheetFormatPr defaultColWidth="46.85546875" defaultRowHeight="56.25" customHeight="1"/>
  <sheetData>
    <row r="1" spans="1:3" ht="45" customHeight="1">
      <c r="A1" s="50" t="s">
        <v>0</v>
      </c>
      <c r="B1" s="51"/>
      <c r="C1" s="51"/>
    </row>
    <row r="2" spans="1:3" ht="56.25" customHeight="1">
      <c r="A2" s="1" t="s">
        <v>1</v>
      </c>
      <c r="B2" s="2" t="s">
        <v>2</v>
      </c>
      <c r="C2" s="2" t="s">
        <v>3</v>
      </c>
    </row>
    <row r="3" spans="1:3" ht="56.25" customHeight="1">
      <c r="A3" s="3" t="s">
        <v>4</v>
      </c>
      <c r="B3" s="4" t="str">
        <f>HYPERLINK("http://eur-lex.europa.eu/legal-content/it/TXT/PDF/?uri=CELEX:32013R1308","Programma nazionale di sostegno al settore vitivinicolo - misura investimenti. Regolamento (CE) n. 1308/2013 articolo 50. ")</f>
        <v xml:space="preserve">Programma nazionale di sostegno al settore vitivinicolo - misura investimenti. Regolamento (CE) n. 1308/2013 articolo 50. </v>
      </c>
      <c r="C3" s="4" t="str">
        <f>HYPERLINK("http://bur.regione.veneto.it/BurvServices/pubblica/DettaglioDgr.aspx?id=313883","Bur n. 2 del 08 gennaio 2016 Dgr. n. 1935 del 23 dicembre 2015")</f>
        <v>Bur n. 2 del 08 gennaio 2016 Dgr. n. 1935 del 23 dicembre 2015</v>
      </c>
    </row>
    <row r="4" spans="1:3" ht="56.25" customHeight="1">
      <c r="A4" s="6" t="s">
        <v>5</v>
      </c>
      <c r="B4" s="7" t="str">
        <f t="shared" ref="B4:B11" si="0">HYPERLINK("http://www.regione.veneto.it/web/agricoltura-e-foreste/sviluppo-rurale-2020","Programma di Sviluppo Rurale per il Veneto 2014-2020. Regolamenti (UE) n. 1303/2013 e n. 1305/2013. ")</f>
        <v xml:space="preserve">Programma di Sviluppo Rurale per il Veneto 2014-2020. Regolamenti (UE) n. 1303/2013 e n. 1305/2013. </v>
      </c>
      <c r="C4" s="7" t="str">
        <f t="shared" ref="C4:C11" si="1">HYPERLINK("http://bur.regione.veneto.it/BurvServices/pubblica/DettaglioDgr.aspx?id=313881","Bur n. 2 del 08 gennaio 2016 Dgr. n.  1937 del 23 dicembre 2015")</f>
        <v>Bur n. 2 del 08 gennaio 2016 Dgr. n.  1937 del 23 dicembre 2015</v>
      </c>
    </row>
    <row r="5" spans="1:3" ht="56.25" customHeight="1">
      <c r="A5" s="8" t="s">
        <v>6</v>
      </c>
      <c r="B5" s="4" t="str">
        <f t="shared" si="0"/>
        <v xml:space="preserve">Programma di Sviluppo Rurale per il Veneto 2014-2020. Regolamenti (UE) n. 1303/2013 e n. 1305/2013. </v>
      </c>
      <c r="C5" s="4" t="str">
        <f t="shared" si="1"/>
        <v>Bur n. 2 del 08 gennaio 2016 Dgr. n.  1937 del 23 dicembre 2015</v>
      </c>
    </row>
    <row r="6" spans="1:3" ht="56.25" customHeight="1">
      <c r="A6" s="6" t="s">
        <v>7</v>
      </c>
      <c r="B6" s="7" t="str">
        <f t="shared" si="0"/>
        <v xml:space="preserve">Programma di Sviluppo Rurale per il Veneto 2014-2020. Regolamenti (UE) n. 1303/2013 e n. 1305/2013. </v>
      </c>
      <c r="C6" s="7" t="str">
        <f t="shared" si="1"/>
        <v>Bur n. 2 del 08 gennaio 2016 Dgr. n.  1937 del 23 dicembre 2015</v>
      </c>
    </row>
    <row r="7" spans="1:3" ht="56.25" customHeight="1">
      <c r="A7" s="9" t="s">
        <v>8</v>
      </c>
      <c r="B7" s="7" t="str">
        <f t="shared" si="0"/>
        <v xml:space="preserve">Programma di Sviluppo Rurale per il Veneto 2014-2020. Regolamenti (UE) n. 1303/2013 e n. 1305/2013. </v>
      </c>
      <c r="C7" s="7" t="str">
        <f t="shared" si="1"/>
        <v>Bur n. 2 del 08 gennaio 2016 Dgr. n.  1937 del 23 dicembre 2015</v>
      </c>
    </row>
    <row r="8" spans="1:3" ht="56.25" customHeight="1">
      <c r="A8" s="10" t="s">
        <v>9</v>
      </c>
      <c r="B8" s="7" t="str">
        <f t="shared" si="0"/>
        <v xml:space="preserve">Programma di Sviluppo Rurale per il Veneto 2014-2020. Regolamenti (UE) n. 1303/2013 e n. 1305/2013. </v>
      </c>
      <c r="C8" s="7" t="str">
        <f t="shared" si="1"/>
        <v>Bur n. 2 del 08 gennaio 2016 Dgr. n.  1937 del 23 dicembre 2015</v>
      </c>
    </row>
    <row r="9" spans="1:3" ht="56.25" customHeight="1">
      <c r="A9" s="10" t="s">
        <v>10</v>
      </c>
      <c r="B9" s="7" t="str">
        <f t="shared" si="0"/>
        <v xml:space="preserve">Programma di Sviluppo Rurale per il Veneto 2014-2020. Regolamenti (UE) n. 1303/2013 e n. 1305/2013. </v>
      </c>
      <c r="C9" s="7" t="str">
        <f t="shared" si="1"/>
        <v>Bur n. 2 del 08 gennaio 2016 Dgr. n.  1937 del 23 dicembre 2015</v>
      </c>
    </row>
    <row r="10" spans="1:3" ht="56.25" customHeight="1">
      <c r="A10" s="6" t="s">
        <v>11</v>
      </c>
      <c r="B10" s="7" t="str">
        <f t="shared" si="0"/>
        <v xml:space="preserve">Programma di Sviluppo Rurale per il Veneto 2014-2020. Regolamenti (UE) n. 1303/2013 e n. 1305/2013. </v>
      </c>
      <c r="C10" s="7" t="str">
        <f t="shared" si="1"/>
        <v>Bur n. 2 del 08 gennaio 2016 Dgr. n.  1937 del 23 dicembre 2015</v>
      </c>
    </row>
    <row r="11" spans="1:3" ht="56.25" customHeight="1">
      <c r="A11" s="11" t="s">
        <v>12</v>
      </c>
      <c r="B11" s="7" t="str">
        <f t="shared" si="0"/>
        <v xml:space="preserve">Programma di Sviluppo Rurale per il Veneto 2014-2020. Regolamenti (UE) n. 1303/2013 e n. 1305/2013. </v>
      </c>
      <c r="C11" s="7" t="str">
        <f t="shared" si="1"/>
        <v>Bur n. 2 del 08 gennaio 2016 Dgr. n.  1937 del 23 dicembre 2015</v>
      </c>
    </row>
    <row r="12" spans="1:3" ht="56.25" customHeight="1">
      <c r="A12" s="3" t="s">
        <v>13</v>
      </c>
      <c r="B12" s="5" t="str">
        <f>HYPERLINK("http://www.regione.veneto.it/web/guest/news-primo-piano/dettaglio-news?_spp_detailId=2901134","Programma di Sviluppo Rurale per il Veneto 2014-2020 - Misura 19 - Sostegno allo sviluppo locale LEADER ")</f>
        <v xml:space="preserve">Programma di Sviluppo Rurale per il Veneto 2014-2020 - Misura 19 - Sostegno allo sviluppo locale LEADER </v>
      </c>
      <c r="C12" s="5" t="str">
        <f>HYPERLINK("http://bur.regione.veneto.it/BurvServices/pubblica/DettaglioDgr.aspx?id=306936","Bur n. 91 del 25 settembre 2015
Dgr.n. n. 1214 del 15 settembre 2015
")</f>
        <v xml:space="preserve">Bur n. 91 del 25 settembre 2015
Dgr.n. n. 1214 del 15 settembre 2015
</v>
      </c>
    </row>
    <row r="13" spans="1:3" ht="56.25" customHeight="1">
      <c r="A13" s="12" t="s">
        <v>14</v>
      </c>
      <c r="B13" s="5" t="str">
        <f>HYPERLINK("https://www.politicheagricole.it/flex/cm/pages/ServeBLOB.php/L/IT/IDPagina/5090","Programma nazionale di sostegno al settore vitivinicolo - misura investimenti. Regolamento (CE) n. 1308/2013 articolo 46. ")</f>
        <v xml:space="preserve">Programma nazionale di sostegno al settore vitivinicolo - misura investimenti. Regolamento (CE) n. 1308/2013 articolo 46. </v>
      </c>
      <c r="C13" s="4" t="str">
        <f>HYPERLINK("http://bur.regione.veneto.it/BurvServices/pubblica/DettaglioDgr.aspx?id=313882","Bur n. 6 del 22 gennaio 2016   Dgr. n. 1936 ")</f>
        <v xml:space="preserve">Bur n. 6 del 22 gennaio 2016   Dgr. n. 1936 </v>
      </c>
    </row>
    <row r="14" spans="1:3" ht="56.25" customHeight="1">
      <c r="A14" s="3" t="s">
        <v>15</v>
      </c>
      <c r="B14" s="5" t="str">
        <f>HYPERLINK("http://www.regione.veneto.it/web/guest/news-primo-piano/dettaglio-news?_spp_detailId=2901134","Programma di Sviluppo Rurale per il Veneto 2014-2020 - Misura 19 - Sostegno allo sviluppo locale LEADER ")</f>
        <v xml:space="preserve">Programma di Sviluppo Rurale per il Veneto 2014-2020 - Misura 19 - Sostegno allo sviluppo locale LEADER </v>
      </c>
      <c r="C14" s="5" t="str">
        <f>HYPERLINK("http://bur.regione.veneto.it/BurvServices/pubblica/DettaglioDgr.aspx?id=306936","Bur n. 91 del 25 settembre 2015
Dgr.n. n. 1214 del 15 settembre 2015
")</f>
        <v xml:space="preserve">Bur n. 91 del 25 settembre 2015
Dgr.n. n. 1214 del 15 settembre 2015
</v>
      </c>
    </row>
    <row r="15" spans="1:3" ht="56.25" customHeight="1">
      <c r="A15" s="3" t="s">
        <v>16</v>
      </c>
      <c r="B15" s="5" t="str">
        <f>HYPERLINK("http://www.regione.veneto.it/web/guest/news-primo-piano/dettaglio-news?_spp_detailId=2901134","Programma di Sviluppo Rurale per il Veneto 2014-2020 - Misura 19 - Sostegno allo sviluppo locale LEADER ")</f>
        <v xml:space="preserve">Programma di Sviluppo Rurale per il Veneto 2014-2020 - Misura 19 - Sostegno allo sviluppo locale LEADER </v>
      </c>
      <c r="C15" s="5" t="str">
        <f>HYPERLINK("http://bur.regione.veneto.it/BurvServices/pubblica/DettaglioDgr.aspx?id=306936","Bur n. 91 del 25 settembre 2015
Dgr.n. n. 1214 del 15 settembre 2015
")</f>
        <v xml:space="preserve">Bur n. 91 del 25 settembre 2015
Dgr.n. n. 1214 del 15 settembre 2015
</v>
      </c>
    </row>
    <row r="16" spans="1:3" ht="56.25" customHeight="1">
      <c r="A16" s="6" t="s">
        <v>17</v>
      </c>
      <c r="B16" s="7" t="str">
        <f>HYPERLINK("http://www.regione.veneto.it/web/agricoltura-e-foreste/sviluppo-rurale-2020","Programma di Sviluppo Rurale per il Veneto 2014-2020. Regolamenti (UE) n. 1303/2013 e n. 1305/2013. ")</f>
        <v xml:space="preserve">Programma di Sviluppo Rurale per il Veneto 2014-2020. Regolamenti (UE) n. 1303/2013 e n. 1305/2013. </v>
      </c>
      <c r="C16" s="7" t="str">
        <f>HYPERLINK("http://bur.regione.veneto.it/BurvServices/pubblica/DettaglioDgr.aspx?id=313881","Bur n. 2 del 08 gennaio 2016 Dgr. n.  1937 del 23 dicembre 2015")</f>
        <v>Bur n. 2 del 08 gennaio 2016 Dgr. n.  1937 del 23 dicembre 2015</v>
      </c>
    </row>
    <row r="17" spans="1:3" ht="56.25" customHeight="1">
      <c r="A17" s="6" t="s">
        <v>9</v>
      </c>
      <c r="B17" s="7" t="str">
        <f>HYPERLINK("http://www.regione.veneto.it/web/agricoltura-e-foreste/sviluppo-rurale-2020","Programma di Sviluppo Rurale per il Veneto 2014-2020. Regolamenti (UE) n. 1303/2013 e n. 1305/2013. ")</f>
        <v xml:space="preserve">Programma di Sviluppo Rurale per il Veneto 2014-2020. Regolamenti (UE) n. 1303/2013 e n. 1305/2013. </v>
      </c>
      <c r="C17" s="7" t="str">
        <f>HYPERLINK("http://bur.regione.veneto.it/BurvServices/pubblica/DettaglioDgr.aspx?id=313881","Bur n. 2 del 08 gennaio 2016 Dgr. n.  1937 del 23 dicembre 2015")</f>
        <v>Bur n. 2 del 08 gennaio 2016 Dgr. n.  1937 del 23 dicembre 2015</v>
      </c>
    </row>
    <row r="18" spans="1:3" ht="56.25" customHeight="1">
      <c r="A18" s="13" t="s">
        <v>18</v>
      </c>
      <c r="B18" s="7" t="str">
        <f>HYPERLINK("http://www.regione.veneto.it/web/agricoltura-e-foreste/sviluppo-rurale-2020","Programma di Sviluppo Rurale per il Veneto 2014-2020. Regolamenti (UE) n. 1303/2013 e n. 1305/2013. ")</f>
        <v xml:space="preserve">Programma di Sviluppo Rurale per il Veneto 2014-2020. Regolamenti (UE) n. 1303/2013 e n. 1305/2013. </v>
      </c>
      <c r="C18" s="7" t="str">
        <f>HYPERLINK("http://bur.regione.veneto.it/BurvServices/pubblica/DettaglioDgr.aspx?id=313881","Bur n. 2 del 08 gennaio 2016 Dgr. n.  1937 del 23 dicembre 2015")</f>
        <v>Bur n. 2 del 08 gennaio 2016 Dgr. n.  1937 del 23 dicembre 2015</v>
      </c>
    </row>
    <row r="19" spans="1:3" ht="56.25" customHeight="1">
      <c r="A19" s="3" t="s">
        <v>19</v>
      </c>
      <c r="B19" s="5" t="str">
        <f>HYPERLINK("http://www.regione.veneto.it/web/guest/news-primo-piano/dettaglio-news?_spp_detailId=2901134","Programma di Sviluppo Rurale per il Veneto 2014-2020 - Misura 19 - Sostegno allo sviluppo locale LEADER ")</f>
        <v xml:space="preserve">Programma di Sviluppo Rurale per il Veneto 2014-2020 - Misura 19 - Sostegno allo sviluppo locale LEADER </v>
      </c>
      <c r="C19" s="5" t="str">
        <f>HYPERLINK("http://bur.regione.veneto.it/BurvServices/pubblica/DettaglioDgr.aspx?id=306936","Bur n. 91 del 25 settembre 2015
Dgr.n. n. 1214 del 15 settembre 2015
")</f>
        <v xml:space="preserve">Bur n. 91 del 25 settembre 2015
Dgr.n. n. 1214 del 15 settembre 2015
</v>
      </c>
    </row>
    <row r="20" spans="1:3" ht="56.25" customHeight="1">
      <c r="A20" s="3" t="s">
        <v>20</v>
      </c>
      <c r="B20" s="5" t="str">
        <f>HYPERLINK("http://www.consiglioveneto.it/crvportal/leggi/2003/03lr0040.html?numLegge=40&amp;annoLegge=2003&amp;tipoLegge=Alr","Legge Regionale 12 dicembre 2003, n. 40 art. 58 ter
")</f>
        <v xml:space="preserve">Legge Regionale 12 dicembre 2003, n. 40 art. 58 ter
</v>
      </c>
      <c r="C20" s="5" t="str">
        <f>HYPERLINK("http://bur.regione.veneto.it/BurvServices/Pubblica/DettaglioDgr.aspx?id=216341&amp;highlight=true","Bur n. 54 del 03/07/2009 Dgr 1713 del 16 giugno 2009
")</f>
        <v xml:space="preserve">Bur n. 54 del 03/07/2009 Dgr 1713 del 16 giugno 2009
</v>
      </c>
    </row>
    <row r="21" spans="1:3" ht="56.25" customHeight="1">
      <c r="A21" s="3" t="s">
        <v>21</v>
      </c>
      <c r="B21" s="5" t="str">
        <f>HYPERLINK("http://www.consiglioveneto.it/crvportal/leggi/2009/09lr0027.html?numLegge=27&amp;annoLegge=2009&amp;tipoLegge=Alr"," Legge regionale 23 ottobre 2009, n. 27. art. 6, c. 3")</f>
        <v xml:space="preserve"> Legge regionale 23 ottobre 2009, n. 27. art. 6, c. 3</v>
      </c>
      <c r="C21" s="5" t="str">
        <f>HYPERLINK("http://bur.regione.veneto.it/BurvServices/pubblica/DettaglioDgr.aspx?id=282091","Bur n. 93 del 26 settembre 2014
Dgr. n. 1694 del 15 settembre 2014")</f>
        <v>Bur n. 93 del 26 settembre 2014
Dgr. n. 1694 del 15 settembre 2014</v>
      </c>
    </row>
    <row r="22" spans="1:3" ht="56.25" customHeight="1">
      <c r="A22" s="3" t="s">
        <v>22</v>
      </c>
      <c r="B22" s="5" t="str">
        <f>HYPERLINK("http://www.consiglioveneto.it/crvportal/leggi/2013/13lr0003.html?numLegge=3&amp;annoLegge=2013&amp;tipoLegge=Alr","Legge regionale 5 aprile 2013, n. 3, art. 27.")</f>
        <v>Legge regionale 5 aprile 2013, n. 3, art. 27.</v>
      </c>
      <c r="C22" s="5" t="str">
        <f>HYPERLINK("http://bur.regione.veneto.it/BurvServices/pubblica/DettaglioDgr.aspx?id=291977","Bur n. 18 del 20 febbraio 2015
Dgr. n. 2586 del 23 dicembre 2014")</f>
        <v>Bur n. 18 del 20 febbraio 2015
Dgr. n. 2586 del 23 dicembre 2014</v>
      </c>
    </row>
    <row r="24" spans="1:3" ht="56.25" customHeight="1">
      <c r="A24" s="3" t="s">
        <v>13</v>
      </c>
      <c r="B24" s="5" t="str">
        <f>HYPERLINK("http://www.regione.veneto.it/web/guest/news-primo-piano/dettaglio-news?_spp_detailId=2901134","Programma di Sviluppo Rurale per il Veneto 2014-2020 - Misura 19 - Sostegno allo sviluppo locale LEADER ")</f>
        <v xml:space="preserve">Programma di Sviluppo Rurale per il Veneto 2014-2020 - Misura 19 - Sostegno allo sviluppo locale LEADER </v>
      </c>
      <c r="C24" s="5" t="str">
        <f>HYPERLINK("http://bur.regione.veneto.it/BurvServices/pubblica/DettaglioDgr.aspx?id=306936","Bur n. 91 del 25 settembre 2015
Dgr.n. n. 1214 del 15 settembre 2015
")</f>
        <v xml:space="preserve">Bur n. 91 del 25 settembre 2015
Dgr.n. n. 1214 del 15 settembre 2015
</v>
      </c>
    </row>
    <row r="25" spans="1:3" ht="56.25" customHeight="1">
      <c r="A25" s="3" t="s">
        <v>23</v>
      </c>
      <c r="B25" s="5" t="str">
        <f>HYPERLINK("http://eur-lex.europa.eu/legal-content/IT/TXT/?qid=1440752297800&amp;uri=CELEX:32007R1234","Reg. (CE) 22 ottobre 2007, n. 1234")</f>
        <v>Reg. (CE) 22 ottobre 2007, n. 1234</v>
      </c>
      <c r="C25" s="5" t="str">
        <f>HYPERLINK("http://bur.regione.veneto.it/BurvServices/pubblica/DettaglioDgr.aspx?id=305166","Bur n. 83 del 28 agosto 2015
Dgr. n. 1071 del 11 agosto 2015
")</f>
        <v xml:space="preserve">Bur n. 83 del 28 agosto 2015
Dgr. n. 1071 del 11 agosto 2015
</v>
      </c>
    </row>
    <row r="26" spans="1:3" ht="56.25" customHeight="1">
      <c r="A26" s="3" t="s">
        <v>24</v>
      </c>
      <c r="B26" s="5" t="str">
        <f>HYPERLINK("http://www.consiglioveneto.it/crvportal/leggi/1994/94lr0023.html?numLegge=23&amp;annoLegge=1994&amp;tipoLegge=Alr","Legge regionale 18 aprile
1994, n. 23 ")</f>
        <v xml:space="preserve">Legge regionale 18 aprile
1994, n. 23 </v>
      </c>
      <c r="C26" s="5" t="str">
        <f>HYPERLINK("http://bur.regione.veneto.it/BurvServices/pubblica/DettaglioDgr.aspx?id=279952","Bur n. 82 del 22 agosto 2014
Dgr.  n. 1476 del 05 agosto 2014
")</f>
        <v xml:space="preserve">Bur n. 82 del 22 agosto 2014
Dgr.  n. 1476 del 05 agosto 2014
</v>
      </c>
    </row>
    <row r="27" spans="1:3" ht="56.25" customHeight="1">
      <c r="A27" s="3" t="s">
        <v>25</v>
      </c>
      <c r="B27" s="5" t="str">
        <f>HYPERLINK("http://www.politicheagricole.it/flex/cm/pages/ServeAttachment.php/L/IT/D/8%252Fd%252F3%252FD.7c1dfcf2b59813941b6f/P/BLOB%3AID%3D3613","D.M. n. 4123 del 22 luglio 2010")</f>
        <v>D.M. n. 4123 del 22 luglio 2010</v>
      </c>
      <c r="C27" s="5" t="str">
        <f>HYPERLINK("http://bur.regione.veneto.it/BurvServices/pubblica/DettaglioDecretoPGR.aspx?id=299856","Bur n. 59 del 10 giugno 2015
Decreto del Presidente della Giunta regionale n. 72 del 09 giugno 2015
")</f>
        <v xml:space="preserve">Bur n. 59 del 10 giugno 2015
Decreto del Presidente della Giunta regionale n. 72 del 09 giugno 2015
</v>
      </c>
    </row>
    <row r="28" spans="1:3" ht="56.25" customHeight="1">
      <c r="A28" s="3" t="s">
        <v>26</v>
      </c>
      <c r="B28" s="5" t="str">
        <f>HYPERLINK("http://www.regione.veneto.it/web/agricoltura-e-foreste/psr-2007-2013","Programma di Sviluppo Rurale per il Veneto 2014-2020
Intervento 10.1.1: tecniche agronomiche a ridotto impatto ambientale")</f>
        <v>Programma di Sviluppo Rurale per il Veneto 2014-2020
Intervento 10.1.1: tecniche agronomiche a ridotto impatto ambientale</v>
      </c>
      <c r="C28" s="5" t="str">
        <f t="shared" ref="C28:C33" si="2">HYPERLINK("http://bur.regione.veneto.it/BurvServices/pubblica/DettaglioDgr.aspx?id=295441","Bur n. 32 del 03 aprile 2015
Dgr. n. 440 del 31 marzo 2015")</f>
        <v>Bur n. 32 del 03 aprile 2015
Dgr. n. 440 del 31 marzo 2015</v>
      </c>
    </row>
    <row r="29" spans="1:3" ht="56.25" customHeight="1">
      <c r="A29" s="3" t="s">
        <v>27</v>
      </c>
      <c r="B29" s="5" t="str">
        <f>HYPERLINK("http://www.regione.veneto.it/web/agricoltura-e-foreste/psr-2007-2013","Programma di Sviluppo Rurale per il Veneto 2014-2020
Intervento 10.1.3 – Gestione attiva di infrastrutture verdi ")</f>
        <v xml:space="preserve">Programma di Sviluppo Rurale per il Veneto 2014-2020
Intervento 10.1.3 – Gestione attiva di infrastrutture verdi </v>
      </c>
      <c r="C29" s="5" t="str">
        <f t="shared" si="2"/>
        <v>Bur n. 32 del 03 aprile 2015
Dgr. n. 440 del 31 marzo 2015</v>
      </c>
    </row>
    <row r="30" spans="1:3" ht="56.25" customHeight="1">
      <c r="A30" s="3" t="s">
        <v>28</v>
      </c>
      <c r="B30" s="5" t="str">
        <f>HYPERLINK("http://www.regione.veneto.it/web/agricoltura-e-foreste/psr-2007-2013","Programma di Sviluppo Rurale per il Veneto 2014-2020
Intervento 10.1.4 – Gestione sostenibile di prati, prati seminaturali, pascoli e prati-pascoli")</f>
        <v>Programma di Sviluppo Rurale per il Veneto 2014-2020
Intervento 10.1.4 – Gestione sostenibile di prati, prati seminaturali, pascoli e prati-pascoli</v>
      </c>
      <c r="C30" s="5" t="str">
        <f t="shared" si="2"/>
        <v>Bur n. 32 del 03 aprile 2015
Dgr. n. 440 del 31 marzo 2015</v>
      </c>
    </row>
    <row r="31" spans="1:3" ht="56.25" customHeight="1">
      <c r="A31" s="3" t="s">
        <v>29</v>
      </c>
      <c r="B31" s="5" t="str">
        <f>HYPERLINK("http://www.regione.veneto.it/web/agricoltura-e-foreste/psr-2007-2013","Programma di Sviluppo Rurale per il Veneto 2014-2020
Intervento 10.1.7 – Biodiversità – Allevatori custodi ")</f>
        <v xml:space="preserve">Programma di Sviluppo Rurale per il Veneto 2014-2020
Intervento 10.1.7 – Biodiversità – Allevatori custodi </v>
      </c>
      <c r="C31" s="5" t="str">
        <f t="shared" si="2"/>
        <v>Bur n. 32 del 03 aprile 2015
Dgr. n. 440 del 31 marzo 2015</v>
      </c>
    </row>
    <row r="32" spans="1:3" ht="56.25" customHeight="1">
      <c r="A32" s="3" t="s">
        <v>30</v>
      </c>
      <c r="B32" s="5" t="str">
        <f>HYPERLINK("http://www.regione.veneto.it/web/agricoltura-e-foreste/psr-2007-2013","Programma di Sviluppo Rurale per il Veneto 2014-2020
Intervento 11.1.1 – Pagamenti per la conversione all’agricoltura biologica ")</f>
        <v xml:space="preserve">Programma di Sviluppo Rurale per il Veneto 2014-2020
Intervento 11.1.1 – Pagamenti per la conversione all’agricoltura biologica </v>
      </c>
      <c r="C32" s="5" t="str">
        <f t="shared" si="2"/>
        <v>Bur n. 32 del 03 aprile 2015
Dgr. n. 440 del 31 marzo 2015</v>
      </c>
    </row>
    <row r="33" spans="1:3" ht="56.25" customHeight="1">
      <c r="A33" s="3" t="s">
        <v>31</v>
      </c>
      <c r="B33" s="5" t="str">
        <f>HYPERLINK("http://www.regione.veneto.it/web/agricoltura-e-foreste/psr-2007-2013","Programma di Sviluppo Rurale per il Veneto 2014-2020
Intervento 11.2.1 – Pagamenti per il mantenimento dell’agricoltura biologica ")</f>
        <v xml:space="preserve">Programma di Sviluppo Rurale per il Veneto 2014-2020
Intervento 11.2.1 – Pagamenti per il mantenimento dell’agricoltura biologica </v>
      </c>
      <c r="C33" s="5" t="str">
        <f t="shared" si="2"/>
        <v>Bur n. 32 del 03 aprile 2015
Dgr. n. 440 del 31 marzo 2015</v>
      </c>
    </row>
    <row r="34" spans="1:3" ht="56.25" customHeight="1">
      <c r="A34" s="3" t="s">
        <v>32</v>
      </c>
      <c r="B34" s="5" t="str">
        <f>HYPERLINK("http://www.regione.veneto.it/web/agricoltura-e-foreste/psr-2007-2013","Programma di sviluppo rurale per il Veneto 2007-2013.")</f>
        <v>Programma di sviluppo rurale per il Veneto 2007-2013.</v>
      </c>
      <c r="C34" s="5" t="str">
        <f>HYPERLINK("http://bur.regione.veneto.it/BurvServices/pubblica/DettaglioDgr.aspx?id=295804","Bur n. 38 del 17 aprile 2015
Dgr.  n. 439 del 31 marzo 2015
")</f>
        <v xml:space="preserve">Bur n. 38 del 17 aprile 2015
Dgr.  n. 439 del 31 marzo 2015
</v>
      </c>
    </row>
    <row r="35" spans="1:3" ht="56.25" customHeight="1">
      <c r="A35" s="3" t="s">
        <v>33</v>
      </c>
      <c r="B35" s="5" t="str">
        <f>HYPERLINK("http://www.regione.veneto.it/web/agricoltura-e-foreste/psr-2007-2013","Programma di Sviluppo Rurale per il Veneto 2014-2020
Intervento 13.1.1 – Indennità compensativa in zona montana ")</f>
        <v xml:space="preserve">Programma di Sviluppo Rurale per il Veneto 2014-2020
Intervento 13.1.1 – Indennità compensativa in zona montana </v>
      </c>
      <c r="C35" s="5" t="str">
        <f>HYPERLINK("http://bur.regione.veneto.it/BurvServices/pubblica/DettaglioDgr.aspx?id=295441","Bur n. 32 del 03 aprile 2015
Dgr. n. 440 del 31 marzo 2015")</f>
        <v>Bur n. 32 del 03 aprile 2015
Dgr. n. 440 del 31 marzo 2015</v>
      </c>
    </row>
    <row r="36" spans="1:3" ht="56.25" customHeight="1">
      <c r="A36" s="3" t="s">
        <v>34</v>
      </c>
      <c r="B36" s="5" t="str">
        <f>HYPERLINK("http://www.consiglioveneto.it/crvportal/leggi/2009/09lr0016.html?numLegge=16&amp;annoLegge=2009&amp;tipoLegge=Alr","Legge regionale 7 agosto 2009, n. 16, art. 2")</f>
        <v>Legge regionale 7 agosto 2009, n. 16, art. 2</v>
      </c>
      <c r="C36" s="5" t="str">
        <f>HYPERLINK("http://bur.regione.veneto.it/BurvServices/pubblica/DettaglioDgr.aspx?id=293064","Bur n. 21 del 03 marzo 2015
Dgr. n. 2794 del 29 dicembre 2014")</f>
        <v>Bur n. 21 del 03 marzo 2015
Dgr. n. 2794 del 29 dicembre 2014</v>
      </c>
    </row>
    <row r="37" spans="1:3" ht="56.25" customHeight="1">
      <c r="A37" s="3" t="s">
        <v>35</v>
      </c>
      <c r="B37" s="5" t="str">
        <f>HYPERLINK("http://www.politicheagricole.it/flex/cm/pages/ServeBLOB.php/L/IT/IDPagina/7088","Decreto n. 15938 del 20/12/2013 - ")</f>
        <v xml:space="preserve">Decreto n. 15938 del 20/12/2013 - </v>
      </c>
      <c r="C37" s="5" t="str">
        <f>HYPERLINK("http://bur.regione.veneto.it/BurvServices/pubblica/DettaglioDgr.aspx?id=293624","Bur n. 22 del 06 marzo 2015
Dgr.n. 267 del  03 marzo 2015")</f>
        <v>Bur n. 22 del 06 marzo 2015
Dgr.n. 267 del  03 marzo 2015</v>
      </c>
    </row>
    <row r="38" spans="1:3" ht="56.25" customHeight="1">
      <c r="A38" s="3" t="s">
        <v>36</v>
      </c>
      <c r="B38" s="5" t="str">
        <f>HYPERLINK("http://www.consiglioveneto.it/crvportal/leggi/2009/09lr0027.html?numLegge=27&amp;annoLegge=2009&amp;tipoLegge=Alr","Legge regionale 23 ottobre 2009, n. 27.
")</f>
        <v xml:space="preserve">Legge regionale 23 ottobre 2009, n. 27.
</v>
      </c>
      <c r="C38" s="5" t="str">
        <f>HYPERLINK("http://bur.regione.veneto.it/BurvServices/pubblica/DettaglioDgr.aspx?id=291541","Bur n. 16 del 13 febbraio 2015
Dgr. n. 2576 del 23 dicembre 2014")</f>
        <v>Bur n. 16 del 13 febbraio 2015
Dgr. n. 2576 del 23 dicembre 2014</v>
      </c>
    </row>
    <row r="39" spans="1:3" ht="56.25" customHeight="1">
      <c r="A39" s="3" t="s">
        <v>37</v>
      </c>
      <c r="B39" s="5" t="str">
        <f>HYPERLINK("https://www.politicheagricole.it/flex/cm/pages/ServeBLOB.php/L/IT/IDPagina/5090","Programma nazionale di sostegno al settore vitivinicolo - misura investimenti. Regolamento (CE) n. 1308/2013 articolo 50. ")</f>
        <v xml:space="preserve">Programma nazionale di sostegno al settore vitivinicolo - misura investimenti. Regolamento (CE) n. 1308/2013 articolo 50. </v>
      </c>
      <c r="C39" s="5" t="str">
        <f>HYPERLINK("http://bur.regione.veneto.it/BurvServices/pubblica/DettaglioDgr.aspx?id=288258","Bur n. 120 del 19 dicembre 2014
Dgr. n. 2441 del 16 dicembre 2014")</f>
        <v>Bur n. 120 del 19 dicembre 2014
Dgr. n. 2441 del 16 dicembre 2014</v>
      </c>
    </row>
    <row r="40" spans="1:3" ht="56.25" customHeight="1">
      <c r="A40" s="3" t="s">
        <v>38</v>
      </c>
      <c r="B40" s="5" t="str">
        <f>HYPERLINK("http://www.consiglioveneto.it/crvportal/leggi/1988/88lr0030.html?numLegge=30&amp;annoLegge=1988&amp;tipoLegge=Alr","Legge regionale 28 giugno 1988, n. 30")</f>
        <v>Legge regionale 28 giugno 1988, n. 30</v>
      </c>
      <c r="C40" s="5" t="str">
        <f>HYPERLINK("http://bur.regione.veneto.it/BurvServices/pubblica/DettaglioDgr.aspx?id=267076","Bur n. 17 del 11 febbraio 2014
Dgr. n. 2835 del 30 dicembre 2013")</f>
        <v>Bur n. 17 del 11 febbraio 2014
Dgr. n. 2835 del 30 dicembre 2013</v>
      </c>
    </row>
    <row r="41" spans="1:3" ht="56.25" customHeight="1">
      <c r="A41" s="3" t="s">
        <v>39</v>
      </c>
      <c r="B41" s="5" t="str">
        <f>HYPERLINK("http://eur-lex.europa.eu/LexUriServ/LexUriServ.do?uri=OJ:L:2008:148:0001:0061:IT:PDF","Regolamento (CE) n. 479/2008")</f>
        <v>Regolamento (CE) n. 479/2008</v>
      </c>
      <c r="C41" s="5" t="str">
        <f>HYPERLINK("http://bur.regione.veneto.it/BurvServices/Pubblica/DettaglioDgr.aspx?id=263241","Bur n. 111 del 20 dicembre 2013
Dgr. n. 2229 del 03 dicembre 2013")</f>
        <v>Bur n. 111 del 20 dicembre 2013
Dgr. n. 2229 del 03 dicembre 2013</v>
      </c>
    </row>
    <row r="42" spans="1:3" ht="56.25" customHeight="1">
      <c r="A42" s="3" t="s">
        <v>40</v>
      </c>
      <c r="B42" s="5" t="str">
        <f>HYPERLINK("http://www.consiglioveneto.it/crvportal/leggi/2009/09lr0001.html?numLegge=1&amp;annoLegge=2009&amp;tipoLegge=Alr","Legge regionale 12 gennaio 2009, n. 1")</f>
        <v>Legge regionale 12 gennaio 2009, n. 1</v>
      </c>
      <c r="C42" s="5" t="str">
        <f>HYPERLINK("http://bur.regione.veneto.it/BurvServices/Pubblica/DettaglioDgr.aspx?id=215193","BUR n. 40 del 15/05/2009. Dgr n. 1196 del 5 maggio 2009")</f>
        <v>BUR n. 40 del 15/05/2009. Dgr n. 1196 del 5 maggio 2009</v>
      </c>
    </row>
    <row r="43" spans="1:3" ht="56.25" customHeight="1">
      <c r="A43" s="3" t="s">
        <v>41</v>
      </c>
      <c r="B43" s="5" t="str">
        <f>HYPERLINK("http://www.consiglioveneto.it/crvportal/leggi/2009/09lr0016.html?numLegge=16&amp;annoLegge=2009&amp;tipoLegge=Alr","Legge regionale 7 agosto 2009, n. 16, art. 3")</f>
        <v>Legge regionale 7 agosto 2009, n. 16, art. 3</v>
      </c>
      <c r="C43" s="5" t="str">
        <f>HYPERLINK("http://bur.regione.veneto.it/BurvServices/pubblica/DettaglioDgr.aspx?id=249586","Bur n. 43 del 21 maggio 2013
Dgr. 600 del 03 maggio 2013
")</f>
        <v xml:space="preserve">Bur n. 43 del 21 maggio 2013
Dgr. 600 del 03 maggio 2013
</v>
      </c>
    </row>
    <row r="44" spans="1:3" ht="56.25" customHeight="1">
      <c r="A44" s="3" t="s">
        <v>42</v>
      </c>
      <c r="B44" s="5" t="str">
        <f>HYPERLINK("http://www.politicheagricole.it/flex/cm/pages/ServeBLOB.php/L/IT/IDPagina/3823","Decreto MIPAAF 23 gennaio 2006")</f>
        <v>Decreto MIPAAF 23 gennaio 2006</v>
      </c>
      <c r="C44" s="5" t="str">
        <f>HYPERLINK("http://bur.regione.veneto.it/BurvServices/Pubblica/DettaglioDgr.aspx?id=233914","Bur n. 58 del 05/08/2011
Dgr. n.1152 
del 26 luglio 2011
")</f>
        <v xml:space="preserve">Bur n. 58 del 05/08/2011
Dgr. n.1152 
del 26 luglio 2011
</v>
      </c>
    </row>
    <row r="45" spans="1:3" ht="56.25" customHeight="1">
      <c r="A45" s="3" t="s">
        <v>43</v>
      </c>
      <c r="B45" s="5" t="str">
        <f>HYPERLINK("http://gazzette.comune.jesi.an.it/2004/306/1.htm","Legge 24 dicembre 2004, n. 313")</f>
        <v>Legge 24 dicembre 2004, n. 313</v>
      </c>
      <c r="C45" s="5" t="str">
        <f>HYPERLINK("http://bur.regione.veneto.it/BurvServices/Pubblica/DettaglioDgr.aspx?id=236325","Bur n. 95 del 16/12/2011Dgr n. 2036 del 29 novembre 2011
")</f>
        <v xml:space="preserve">Bur n. 95 del 16/12/2011Dgr n. 2036 del 29 novembre 2011
</v>
      </c>
    </row>
    <row r="46" spans="1:3" ht="56.25" customHeight="1">
      <c r="A46" s="3" t="s">
        <v>44</v>
      </c>
      <c r="B46" s="5" t="str">
        <f>HYPERLINK("http://www.parlamento.it/parlam/leggi/03119l.htm","Legge 30 maggio 2003, n. 119 , art. 3")</f>
        <v>Legge 30 maggio 2003, n. 119 , art. 3</v>
      </c>
      <c r="C46" s="5" t="str">
        <f>HYPERLINK("http://bur.regione.veneto.it/BurvServices/Pubblica/DettaglioDgr.aspx?id=236634","Bur n. 97 del 23/12/2011 Dgr  n. 2172 del 13 dicembre 2011
")</f>
        <v xml:space="preserve">Bur n. 97 del 23/12/2011 Dgr  n. 2172 del 13 dicembre 2011
</v>
      </c>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row r="1000" spans="1:3" ht="56.25" customHeight="1">
      <c r="A1000" s="14"/>
      <c r="B1000" s="14"/>
      <c r="C1000" s="14"/>
    </row>
    <row r="1001" spans="1:3" ht="56.25" customHeight="1">
      <c r="A1001" s="14"/>
      <c r="B1001" s="14"/>
      <c r="C1001" s="14"/>
    </row>
    <row r="1002" spans="1:3" ht="56.25" customHeight="1">
      <c r="A1002" s="14"/>
      <c r="B1002" s="14"/>
      <c r="C1002" s="14"/>
    </row>
    <row r="1003" spans="1:3" ht="56.25" customHeight="1">
      <c r="A1003" s="14"/>
      <c r="B1003" s="14"/>
      <c r="C1003" s="14"/>
    </row>
    <row r="1004" spans="1:3" ht="56.25" customHeight="1">
      <c r="A1004" s="14"/>
      <c r="B1004" s="14"/>
      <c r="C1004" s="14"/>
    </row>
    <row r="1005" spans="1:3" ht="56.25" customHeight="1">
      <c r="A1005" s="14"/>
      <c r="B1005" s="14"/>
      <c r="C1005" s="14"/>
    </row>
    <row r="1006" spans="1:3" ht="56.25" customHeight="1">
      <c r="A1006" s="14"/>
      <c r="B1006" s="14"/>
      <c r="C1006" s="14"/>
    </row>
    <row r="1007" spans="1:3" ht="56.25" customHeight="1">
      <c r="A1007" s="14"/>
      <c r="B1007" s="14"/>
      <c r="C1007" s="14"/>
    </row>
    <row r="1008" spans="1:3" ht="56.25" customHeight="1">
      <c r="A1008" s="14"/>
      <c r="B1008" s="14"/>
      <c r="C1008" s="14"/>
    </row>
    <row r="1009" spans="1:3" ht="56.25" customHeight="1">
      <c r="A1009" s="14"/>
      <c r="B1009" s="14"/>
      <c r="C1009" s="14"/>
    </row>
    <row r="1010" spans="1:3" ht="56.25" customHeight="1">
      <c r="A1010" s="14"/>
      <c r="B1010" s="14"/>
      <c r="C1010" s="14"/>
    </row>
    <row r="1011" spans="1:3" ht="56.25" customHeight="1">
      <c r="A1011" s="14"/>
      <c r="B1011" s="14"/>
      <c r="C1011" s="14"/>
    </row>
    <row r="1012" spans="1:3" ht="56.25" customHeight="1">
      <c r="A1012" s="14"/>
      <c r="B1012" s="14"/>
      <c r="C1012" s="14"/>
    </row>
  </sheetData>
  <mergeCells count="1">
    <mergeCell ref="A1:C1"/>
  </mergeCells>
  <hyperlinks>
    <hyperlink ref="B3" r:id="rId1" display="http://eur-lex.europa.eu/legal-content/it/TXT/PDF/?uri=CELEX:32013R1308"/>
    <hyperlink ref="C3" r:id="rId2" display="http://bur.regione.veneto.it/BurvServices/pubblica/DettaglioDgr.aspx?id=313883"/>
    <hyperlink ref="B4" r:id="rId3" display="http://www.regione.veneto.it/web/agricoltura-e-foreste/sviluppo-rurale-2020"/>
    <hyperlink ref="C4" r:id="rId4" display="http://bur.regione.veneto.it/BurvServices/pubblica/DettaglioDgr.aspx?id=313881"/>
    <hyperlink ref="B5" r:id="rId5" display="http://www.regione.veneto.it/web/agricoltura-e-foreste/sviluppo-rurale-2020"/>
    <hyperlink ref="C5" r:id="rId6" display="http://bur.regione.veneto.it/BurvServices/pubblica/DettaglioDgr.aspx?id=313881"/>
    <hyperlink ref="B6" r:id="rId7" display="http://www.regione.veneto.it/web/agricoltura-e-foreste/sviluppo-rurale-2020"/>
    <hyperlink ref="C6" r:id="rId8" display="http://bur.regione.veneto.it/BurvServices/pubblica/DettaglioDgr.aspx?id=313881"/>
    <hyperlink ref="B7" r:id="rId9" display="http://www.regione.veneto.it/web/agricoltura-e-foreste/sviluppo-rurale-2020"/>
    <hyperlink ref="C7" r:id="rId10" display="http://bur.regione.veneto.it/BurvServices/pubblica/DettaglioDgr.aspx?id=313881"/>
    <hyperlink ref="B8" r:id="rId11" display="http://www.regione.veneto.it/web/agricoltura-e-foreste/sviluppo-rurale-2020"/>
    <hyperlink ref="C8" r:id="rId12" display="http://bur.regione.veneto.it/BurvServices/pubblica/DettaglioDgr.aspx?id=313881"/>
    <hyperlink ref="B9" r:id="rId13" display="http://www.regione.veneto.it/web/agricoltura-e-foreste/sviluppo-rurale-2020"/>
    <hyperlink ref="C9" r:id="rId14" display="http://bur.regione.veneto.it/BurvServices/pubblica/DettaglioDgr.aspx?id=313881"/>
    <hyperlink ref="B10" r:id="rId15" display="http://www.regione.veneto.it/web/agricoltura-e-foreste/sviluppo-rurale-2020"/>
    <hyperlink ref="C10" r:id="rId16" display="http://bur.regione.veneto.it/BurvServices/pubblica/DettaglioDgr.aspx?id=313881"/>
    <hyperlink ref="B11" r:id="rId17" display="http://www.regione.veneto.it/web/agricoltura-e-foreste/sviluppo-rurale-2020"/>
    <hyperlink ref="C11" r:id="rId18" display="http://bur.regione.veneto.it/BurvServices/pubblica/DettaglioDgr.aspx?id=313881"/>
    <hyperlink ref="B12" r:id="rId19" display="http://www.regione.veneto.it/web/guest/news-primo-piano/dettaglio-news?_spp_detailId=2901134"/>
    <hyperlink ref="C12" r:id="rId20" display="http://bur.regione.veneto.it/BurvServices/pubblica/DettaglioDgr.aspx?id=306936"/>
    <hyperlink ref="B13" r:id="rId21" display="https://www.politicheagricole.it/flex/cm/pages/ServeBLOB.php/L/IT/IDPagina/5090"/>
    <hyperlink ref="C13" r:id="rId22" display="http://bur.regione.veneto.it/BurvServices/pubblica/DettaglioDgr.aspx?id=313882"/>
    <hyperlink ref="B14" r:id="rId23" display="http://www.regione.veneto.it/web/guest/news-primo-piano/dettaglio-news?_spp_detailId=2901134"/>
    <hyperlink ref="C14" r:id="rId24" display="http://bur.regione.veneto.it/BurvServices/pubblica/DettaglioDgr.aspx?id=306936"/>
    <hyperlink ref="B15" r:id="rId25" display="http://www.regione.veneto.it/web/guest/news-primo-piano/dettaglio-news?_spp_detailId=2901134"/>
    <hyperlink ref="C15" r:id="rId26" display="http://bur.regione.veneto.it/BurvServices/pubblica/DettaglioDgr.aspx?id=306936"/>
    <hyperlink ref="B16" r:id="rId27" display="http://www.regione.veneto.it/web/agricoltura-e-foreste/sviluppo-rurale-2020"/>
    <hyperlink ref="C16" r:id="rId28" display="http://bur.regione.veneto.it/BurvServices/pubblica/DettaglioDgr.aspx?id=313881"/>
    <hyperlink ref="B17" r:id="rId29" display="http://www.regione.veneto.it/web/agricoltura-e-foreste/sviluppo-rurale-2020"/>
    <hyperlink ref="C17" r:id="rId30" display="http://bur.regione.veneto.it/BurvServices/pubblica/DettaglioDgr.aspx?id=313881"/>
    <hyperlink ref="B18" r:id="rId31" display="http://www.regione.veneto.it/web/agricoltura-e-foreste/sviluppo-rurale-2020"/>
    <hyperlink ref="C18" r:id="rId32" display="http://bur.regione.veneto.it/BurvServices/pubblica/DettaglioDgr.aspx?id=313881"/>
    <hyperlink ref="B19" r:id="rId33" display="http://www.regione.veneto.it/web/guest/news-primo-piano/dettaglio-news?_spp_detailId=2901134"/>
    <hyperlink ref="C19" r:id="rId34" display="http://bur.regione.veneto.it/BurvServices/pubblica/DettaglioDgr.aspx?id=306936"/>
    <hyperlink ref="B20" r:id="rId35" display="http://www.consiglioveneto.it/crvportal/leggi/2003/03lr0040.html?numLegge=40&amp;annoLegge=2003&amp;tipoLegge=Alr"/>
    <hyperlink ref="C20" r:id="rId36" display="http://bur.regione.veneto.it/BurvServices/Pubblica/DettaglioDgr.aspx?id=216341&amp;highlight=true"/>
    <hyperlink ref="B21" r:id="rId37" display="http://www.consiglioveneto.it/crvportal/leggi/2009/09lr0027.html?numLegge=27&amp;annoLegge=2009&amp;tipoLegge=Alr"/>
    <hyperlink ref="C21" r:id="rId38" display="http://bur.regione.veneto.it/BurvServices/pubblica/DettaglioDgr.aspx?id=282091"/>
    <hyperlink ref="B22" r:id="rId39" display="http://www.consiglioveneto.it/crvportal/leggi/2013/13lr0003.html?numLegge=3&amp;annoLegge=2013&amp;tipoLegge=Alr"/>
    <hyperlink ref="C22" r:id="rId40" display="http://bur.regione.veneto.it/BurvServices/pubblica/DettaglioDgr.aspx?id=291977"/>
    <hyperlink ref="B24" r:id="rId41" display="http://www.regione.veneto.it/web/guest/news-primo-piano/dettaglio-news?_spp_detailId=2901134"/>
    <hyperlink ref="C24" r:id="rId42" display="http://bur.regione.veneto.it/BurvServices/pubblica/DettaglioDgr.aspx?id=306936"/>
    <hyperlink ref="B25" r:id="rId43" display="http://eur-lex.europa.eu/legal-content/IT/TXT/?qid=1440752297800&amp;uri=CELEX:32007R1234"/>
    <hyperlink ref="C25" r:id="rId44" display="http://bur.regione.veneto.it/BurvServices/pubblica/DettaglioDgr.aspx?id=305166"/>
    <hyperlink ref="B26" r:id="rId45" display="http://www.consiglioveneto.it/crvportal/leggi/1994/94lr0023.html?numLegge=23&amp;annoLegge=1994&amp;tipoLegge=Alr"/>
    <hyperlink ref="C26" r:id="rId46" display="http://bur.regione.veneto.it/BurvServices/pubblica/DettaglioDgr.aspx?id=279952"/>
    <hyperlink ref="B27" r:id="rId47" display="http://www.politicheagricole.it/flex/cm/pages/ServeAttachment.php/L/IT/D/8%252Fd%252F3%252FD.7c1dfcf2b59813941b6f/P/BLOB%3AID%3D3613"/>
    <hyperlink ref="C27" r:id="rId48" display="http://bur.regione.veneto.it/BurvServices/pubblica/DettaglioDecretoPGR.aspx?id=299856"/>
    <hyperlink ref="B28" r:id="rId49" display="http://www.regione.veneto.it/web/agricoltura-e-foreste/psr-2007-2013"/>
    <hyperlink ref="C28" r:id="rId50" display="http://bur.regione.veneto.it/BurvServices/pubblica/DettaglioDgr.aspx?id=295441"/>
    <hyperlink ref="B29" r:id="rId51" display="http://www.regione.veneto.it/web/agricoltura-e-foreste/psr-2007-2013"/>
    <hyperlink ref="C29" r:id="rId52" display="http://bur.regione.veneto.it/BurvServices/pubblica/DettaglioDgr.aspx?id=295441"/>
    <hyperlink ref="B30" r:id="rId53" display="http://www.regione.veneto.it/web/agricoltura-e-foreste/psr-2007-2013"/>
    <hyperlink ref="C30" r:id="rId54" display="http://bur.regione.veneto.it/BurvServices/pubblica/DettaglioDgr.aspx?id=295441"/>
    <hyperlink ref="B31" r:id="rId55" display="http://www.regione.veneto.it/web/agricoltura-e-foreste/psr-2007-2013"/>
    <hyperlink ref="C31" r:id="rId56" display="http://bur.regione.veneto.it/BurvServices/pubblica/DettaglioDgr.aspx?id=295441"/>
    <hyperlink ref="B32" r:id="rId57" display="http://www.regione.veneto.it/web/agricoltura-e-foreste/psr-2007-2013"/>
    <hyperlink ref="C32" r:id="rId58" display="http://bur.regione.veneto.it/BurvServices/pubblica/DettaglioDgr.aspx?id=295441"/>
    <hyperlink ref="B33" r:id="rId59" display="http://www.regione.veneto.it/web/agricoltura-e-foreste/psr-2007-2013"/>
    <hyperlink ref="C33" r:id="rId60" display="http://bur.regione.veneto.it/BurvServices/pubblica/DettaglioDgr.aspx?id=295441"/>
    <hyperlink ref="B34" r:id="rId61" display="http://www.regione.veneto.it/web/agricoltura-e-foreste/psr-2007-2013"/>
    <hyperlink ref="C34" r:id="rId62" display="http://bur.regione.veneto.it/BurvServices/pubblica/DettaglioDgr.aspx?id=295804"/>
    <hyperlink ref="B35" r:id="rId63" display="http://www.regione.veneto.it/web/agricoltura-e-foreste/psr-2007-2013"/>
    <hyperlink ref="C35" r:id="rId64" display="http://bur.regione.veneto.it/BurvServices/pubblica/DettaglioDgr.aspx?id=295441"/>
    <hyperlink ref="B36" r:id="rId65" display="http://www.consiglioveneto.it/crvportal/leggi/2009/09lr0016.html?numLegge=16&amp;annoLegge=2009&amp;tipoLegge=Alr"/>
    <hyperlink ref="C36" r:id="rId66" display="http://bur.regione.veneto.it/BurvServices/pubblica/DettaglioDgr.aspx?id=293064"/>
    <hyperlink ref="B37" r:id="rId67" display="http://www.politicheagricole.it/flex/cm/pages/ServeBLOB.php/L/IT/IDPagina/7088"/>
    <hyperlink ref="C37" r:id="rId68" display="http://bur.regione.veneto.it/BurvServices/pubblica/DettaglioDgr.aspx?id=293624"/>
    <hyperlink ref="B38" r:id="rId69" display="http://www.consiglioveneto.it/crvportal/leggi/2009/09lr0027.html?numLegge=27&amp;annoLegge=2009&amp;tipoLegge=Alr"/>
    <hyperlink ref="C38" r:id="rId70" display="http://bur.regione.veneto.it/BurvServices/pubblica/DettaglioDgr.aspx?id=291541"/>
    <hyperlink ref="B39" r:id="rId71" display="https://www.politicheagricole.it/flex/cm/pages/ServeBLOB.php/L/IT/IDPagina/5090"/>
    <hyperlink ref="C39" r:id="rId72" display="http://bur.regione.veneto.it/BurvServices/pubblica/DettaglioDgr.aspx?id=288258"/>
    <hyperlink ref="B40" r:id="rId73" display="http://www.consiglioveneto.it/crvportal/leggi/1988/88lr0030.html?numLegge=30&amp;annoLegge=1988&amp;tipoLegge=Alr"/>
    <hyperlink ref="C40" r:id="rId74" display="http://bur.regione.veneto.it/BurvServices/pubblica/DettaglioDgr.aspx?id=267076"/>
    <hyperlink ref="B41" r:id="rId75" display="http://eur-lex.europa.eu/LexUriServ/LexUriServ.do?uri=OJ:L:2008:148:0001:0061:IT:PDF"/>
    <hyperlink ref="C41" r:id="rId76" display="http://bur.regione.veneto.it/BurvServices/Pubblica/DettaglioDgr.aspx?id=263241"/>
    <hyperlink ref="B42" r:id="rId77" display="http://www.consiglioveneto.it/crvportal/leggi/2009/09lr0001.html?numLegge=1&amp;annoLegge=2009&amp;tipoLegge=Alr"/>
    <hyperlink ref="C42" r:id="rId78" display="http://bur.regione.veneto.it/BurvServices/Pubblica/DettaglioDgr.aspx?id=215193"/>
    <hyperlink ref="B43" r:id="rId79" display="http://www.consiglioveneto.it/crvportal/leggi/2009/09lr0016.html?numLegge=16&amp;annoLegge=2009&amp;tipoLegge=Alr"/>
    <hyperlink ref="C43" r:id="rId80" display="http://bur.regione.veneto.it/BurvServices/pubblica/DettaglioDgr.aspx?id=249586"/>
    <hyperlink ref="B44" r:id="rId81" display="http://www.politicheagricole.it/flex/cm/pages/ServeBLOB.php/L/IT/IDPagina/3823"/>
    <hyperlink ref="C44" r:id="rId82" display="http://bur.regione.veneto.it/BurvServices/Pubblica/DettaglioDgr.aspx?id=233914"/>
    <hyperlink ref="B45" r:id="rId83" display="http://gazzette.comune.jesi.an.it/2004/306/1.htm"/>
    <hyperlink ref="C45" r:id="rId84" display="http://bur.regione.veneto.it/BurvServices/Pubblica/DettaglioDgr.aspx?id=236325"/>
    <hyperlink ref="B46" r:id="rId85" display="http://www.parlamento.it/parlam/leggi/03119l.htm"/>
    <hyperlink ref="C46" r:id="rId86" display="http://bur.regione.veneto.it/BurvServices/Pubblica/DettaglioDgr.aspx?id=236634"/>
  </hyperlinks>
  <pageMargins left="0.7" right="0.7" top="0.75" bottom="0.75" header="0.3" footer="0.3"/>
  <pageSetup paperSize="9" orientation="portrait" verticalDpi="0" r:id="rId87"/>
</worksheet>
</file>

<file path=xl/worksheets/sheet10.xml><?xml version="1.0" encoding="utf-8"?>
<worksheet xmlns="http://schemas.openxmlformats.org/spreadsheetml/2006/main" xmlns:r="http://schemas.openxmlformats.org/officeDocument/2006/relationships">
  <dimension ref="A1:C1000"/>
  <sheetViews>
    <sheetView workbookViewId="0">
      <selection sqref="A1:C1"/>
    </sheetView>
  </sheetViews>
  <sheetFormatPr defaultColWidth="46.85546875" defaultRowHeight="56.25" customHeight="1"/>
  <sheetData>
    <row r="1" spans="1:3" ht="45" customHeight="1">
      <c r="A1" s="58" t="s">
        <v>134</v>
      </c>
      <c r="B1" s="51"/>
      <c r="C1" s="51"/>
    </row>
    <row r="2" spans="1:3" ht="56.25" customHeight="1">
      <c r="A2" s="1" t="s">
        <v>1</v>
      </c>
      <c r="B2" s="2" t="s">
        <v>2</v>
      </c>
      <c r="C2" s="2" t="s">
        <v>3</v>
      </c>
    </row>
    <row r="3" spans="1:3" ht="56.25" customHeight="1">
      <c r="A3" s="16" t="s">
        <v>52</v>
      </c>
      <c r="B3" s="4" t="str">
        <f>HYPERLINK("http://www.consiglioveneto.it/crvportal/leggi/2006/06lr0004.html?numLegge=4&amp;annoLegge=2006&amp;tipoLegge=Alr","Legge Regionale 16 marzo 2006, n.4")</f>
        <v>Legge Regionale 16 marzo 2006, n.4</v>
      </c>
      <c r="C3" s="4" t="str">
        <f>HYPERLINK("http://bur.regione.veneto.it/BurvServices/Pubblica/DettaglioDgr.aspx?id=190732","Bur n. 67 del 28/07/2006 Dgr n. 2210 del 11 luglio 2006")</f>
        <v>Bur n. 67 del 28/07/2006 Dgr n. 2210 del 11 luglio 2006</v>
      </c>
    </row>
    <row r="4" spans="1:3" ht="56.25" customHeight="1">
      <c r="A4" s="16" t="s">
        <v>48</v>
      </c>
      <c r="B4" s="4" t="str">
        <f>HYPERLINK("http://www.consiglioveneto.it/crvportal/leggi/2007/07lr0008.html?numLegge=8&amp;annoLegge=2007&amp;tipoLegge=Alr","Legge Regionale 13 aprile 2007, n. 8
")</f>
        <v xml:space="preserve">Legge Regionale 13 aprile 2007, n. 8
</v>
      </c>
      <c r="C4" s="4" t="str">
        <f>HYPERLINK("http://bur.regione.veneto.it/BurvServices/Pubblica/DettaglioDgr.aspx?id=206342","Bur n. 49 del 13/06/2008.Dgr n. 1157 del 26 maggio 2008")</f>
        <v>Bur n. 49 del 13/06/2008.Dgr n. 1157 del 26 maggio 2008</v>
      </c>
    </row>
    <row r="5" spans="1:3" ht="56.25" customHeight="1">
      <c r="A5" s="16" t="s">
        <v>92</v>
      </c>
      <c r="B5" s="4" t="str">
        <f>HYPERLINK("http://www.consiglioveneto.it/crvportal/leggi/2009/09lr0017.html?numLegge=17&amp;annoLegge=2009&amp;tipoLegge=Alr","Legge regionale 7 agosto 2009, n. 17 , art. 10")</f>
        <v>Legge regionale 7 agosto 2009, n. 17 , art. 10</v>
      </c>
      <c r="C5" s="4" t="str">
        <f>HYPERLINK("http://bur.regione.veneto.it/BurvServices/pubblica/DettaglioDgr.aspx?id=236962","Bur n. 4 del 13 gennaio 2012
Dgr.  n. 2402 del 29 dicembre 2011
")</f>
        <v xml:space="preserve">Bur n. 4 del 13 gennaio 2012
Dgr.  n. 2402 del 29 dicembre 2011
</v>
      </c>
    </row>
    <row r="6" spans="1:3" ht="56.25" customHeight="1">
      <c r="A6" s="16" t="s">
        <v>135</v>
      </c>
      <c r="B6" s="4" t="str">
        <f>HYPERLINK("http://www.consiglioveneto.it/crvportal/leggi/1989/89lr0040.html?numLegge=40&amp;annoLegge=1989&amp;tipoLegge=Alr","Legge regionale 10 ottobre 1989, n. 40")</f>
        <v>Legge regionale 10 ottobre 1989, n. 40</v>
      </c>
      <c r="C6" s="22" t="str">
        <f>HYPERLINK("http://bur.regione.veneto.it/BurvServices/pubblica/DettaglioDgr.aspx?id=294338","Bur n. 31 del 31 marzo 2015
Dgr. n. 2740 del 29 dicembre 2014")</f>
        <v>Bur n. 31 del 31 marzo 2015
Dgr. n. 2740 del 29 dicembre 2014</v>
      </c>
    </row>
    <row r="7" spans="1:3" ht="56.25" customHeight="1">
      <c r="A7" s="16" t="s">
        <v>136</v>
      </c>
      <c r="B7" s="4" t="str">
        <f>HYPERLINK("http://www.consiglioveneto.it/crvportal/leggi/2013/13lr0005.html?numLegge=5&amp;annoLegge=2013&amp;tipoLegge=Alr","Legge regionale 23 aprile 2013, n. 5")</f>
        <v>Legge regionale 23 aprile 2013, n. 5</v>
      </c>
      <c r="C7" s="4" t="str">
        <f>HYPERLINK("http://bur.regione.veneto.it/BurvServices/pubblica/DettaglioDgr.aspx?id=310041","Bur n. 106 del 06 novembre 2015
Dgr.  n. 1497 del 29 ottobre 2015
")</f>
        <v xml:space="preserve">Bur n. 106 del 06 novembre 2015
Dgr.  n. 1497 del 29 ottobre 2015
</v>
      </c>
    </row>
    <row r="8" spans="1:3" ht="56.25" customHeight="1">
      <c r="A8" s="16" t="s">
        <v>137</v>
      </c>
      <c r="B8" s="4" t="str">
        <f>HYPERLINK("http://www.consiglioveneto.it/crvportal/leggi/2012/12lr0018.html?numLegge=18&amp;annoLegge=2012&amp;tipoLegge=Alr","Legge regionale 27 aprile 2012, n. 18 art.10, c. 1 ")</f>
        <v xml:space="preserve">Legge regionale 27 aprile 2012, n. 18 art.10, c. 1 </v>
      </c>
      <c r="C8" s="4" t="str">
        <f>HYPERLINK("http://bur.regione.veneto.it/BurvServices/pubblica/DettaglioDgr.aspx?id=299151","Bur n. 53 del 29 maggio 2015
Dgr. n. 811 del 14 maggio 2015
")</f>
        <v xml:space="preserve">Bur n. 53 del 29 maggio 2015
Dgr. n. 811 del 14 maggio 2015
</v>
      </c>
    </row>
    <row r="9" spans="1:3" ht="56.25" customHeight="1">
      <c r="A9" s="16" t="s">
        <v>138</v>
      </c>
      <c r="B9" s="4" t="str">
        <f>HYPERLINK("http://www.normattiva.it/uri-res/N2Ls?urn:nir:stato:legge:2015-07-13;107","L. 13.07.2015 n. 107, art. 1, commi da 153 a 158; D.M. 07.08.2015).
")</f>
        <v xml:space="preserve">L. 13.07.2015 n. 107, art. 1, commi da 153 a 158; D.M. 07.08.2015).
</v>
      </c>
      <c r="C9" s="4" t="str">
        <f>HYPERLINK("http://bur.regione.veneto.it/BurvServices/pubblica/DettaglioDgr.aspx?id=306708","Bur n. 89 del 18 settembre 2015
Dgr. n. 1206 del 15 settembre 2015
")</f>
        <v xml:space="preserve">Bur n. 89 del 18 settembre 2015
Dgr. n. 1206 del 15 settembre 2015
</v>
      </c>
    </row>
    <row r="10" spans="1:3" ht="56.25" customHeight="1">
      <c r="A10" s="16" t="s">
        <v>139</v>
      </c>
      <c r="B10" s="4" t="str">
        <f>HYPERLINK("http://www.consiglioveneto.it/crvportal/leggi/2012/12lr0010.html?numLegge=10&amp;annoLegge=2012&amp;tipoLegge=Alr","Legge regionale 24 febbraio 2012, n. 10 ")</f>
        <v xml:space="preserve">Legge regionale 24 febbraio 2012, n. 10 </v>
      </c>
      <c r="C10" s="4" t="str">
        <f>HYPERLINK("http://bur.regione.veneto.it/BurvServices/Pubblica/DettaglioDgr.aspx?id=305172","Bur n. 83 del 28 agosto 2015
Dgr. n. 1052 del 11 agosto 2015
")</f>
        <v xml:space="preserve">Bur n. 83 del 28 agosto 2015
Dgr. n. 1052 del 11 agosto 2015
</v>
      </c>
    </row>
    <row r="11" spans="1:3" ht="56.25" customHeight="1">
      <c r="A11" s="16" t="s">
        <v>140</v>
      </c>
      <c r="B11" s="4" t="str">
        <f>HYPERLINK("http://www.consiglioveneto.it/crvportal/leggi/2012/12lr0018.html?numLegge=18&amp;annoLegge=2012&amp;tipoLegge=Alr","Legge regionale 27 aprile 2012, n. 18 art.10, c. 1 e 2")</f>
        <v>Legge regionale 27 aprile 2012, n. 18 art.10, c. 1 e 2</v>
      </c>
      <c r="C11" s="4" t="str">
        <f>HYPERLINK("http://bur.regione.veneto.it/BurvServices/pubblica/DettaglioDgr.aspx?id=299152","Bur n. 53 del 29 maggio 2015
Dgr. n. 812 del 14 maggio 2015
")</f>
        <v xml:space="preserve">Bur n. 53 del 29 maggio 2015
Dgr. n. 812 del 14 maggio 2015
</v>
      </c>
    </row>
    <row r="12" spans="1:3" ht="56.25" customHeight="1">
      <c r="A12" s="23" t="s">
        <v>141</v>
      </c>
      <c r="B12" s="19" t="str">
        <f>HYPERLINK("http://www.consiglioveneto.it/crvportal/leggi/2002/02lr0009.html?numLegge=9&amp;annoLegge=2002&amp;tipoLegge=Alr","Legge regionale 7 maggio 2002, n. 9")</f>
        <v>Legge regionale 7 maggio 2002, n. 9</v>
      </c>
      <c r="C12" s="19" t="str">
        <f>HYPERLINK("http://bur.regione.veneto.it/BurvServices/pubblica/DettaglioDgr.aspx?id=298822","Bur n. 53 del 29 maggio 2015
Dgr. n. 795 del 14 maggio 2015
")</f>
        <v xml:space="preserve">Bur n. 53 del 29 maggio 2015
Dgr. n. 795 del 14 maggio 2015
</v>
      </c>
    </row>
    <row r="13" spans="1:3" ht="56.25" customHeight="1">
      <c r="A13" s="16" t="s">
        <v>142</v>
      </c>
      <c r="B13" s="4" t="str">
        <f>HYPERLINK("http://www.consiglioveneto.it/crvportal/leggi/1989/89lr0040.html?numLegge=40&amp;annoLegge=1989&amp;tipoLegge=Alr","Legge regionale 10 ottobre 1989, n. 40")</f>
        <v>Legge regionale 10 ottobre 1989, n. 40</v>
      </c>
      <c r="C13" s="22" t="str">
        <f>HYPERLINK("http://bur.regione.veneto.it/BurvServices/pubblica/DettaglioDgr.aspx?id=294338","Bur n. 31 del 31 marzo 2015
Dgr. n. 2740 del 29 dicembre 2014")</f>
        <v>Bur n. 31 del 31 marzo 2015
Dgr. n. 2740 del 29 dicembre 2014</v>
      </c>
    </row>
    <row r="14" spans="1:3" ht="56.25" customHeight="1">
      <c r="A14" s="16" t="s">
        <v>143</v>
      </c>
      <c r="B14" s="4" t="str">
        <f>HYPERLINK("http://www.consiglioveneto.it/crvportal/leggi/2007/07lr0030.html?numLegge=30&amp;annoLegge=2007&amp;tipoLegge=Alr","Legge regionale 26 ottobre 2007, n. 30  ")</f>
        <v xml:space="preserve">Legge regionale 26 ottobre 2007, n. 30  </v>
      </c>
      <c r="C14" s="4" t="str">
        <f>HYPERLINK("http://bur.regione.veneto.it/BurvServices/pubblica/DettaglioDgr.aspx?id=283438","Bur n. 101 del 21 ottobre 2014
Dgr. n. 1820 del 06 ottobre 2014")</f>
        <v>Bur n. 101 del 21 ottobre 2014
Dgr. n. 1820 del 06 ottobre 2014</v>
      </c>
    </row>
    <row r="15" spans="1:3" ht="56.25" customHeight="1">
      <c r="A15" s="17" t="s">
        <v>93</v>
      </c>
      <c r="B15" s="4" t="str">
        <f>HYPERLINK("http://www.consiglioveneto.it/crvportal/leggi/2009/09lr0017.html?numLegge=17&amp;annoLegge=2009&amp;tipoLegge=Alr","Legge regionale 7 agosto 2009, n. 17 , art. 10")</f>
        <v>Legge regionale 7 agosto 2009, n. 17 , art. 10</v>
      </c>
      <c r="C15" s="4" t="str">
        <f>HYPERLINK("http://bur.regione.veneto.it/BurvServices/Pubblica/DettaglioDgr.aspx?id=285087","Bur n. 107 del 07 novembre 2014   Dgr. n. 2061 del 03 novembre 2014
")</f>
        <v xml:space="preserve">Bur n. 107 del 07 novembre 2014   Dgr. n. 2061 del 03 novembre 2014
</v>
      </c>
    </row>
    <row r="16" spans="1:3" ht="56.25" customHeight="1">
      <c r="A16" s="16" t="s">
        <v>124</v>
      </c>
      <c r="B16" s="4" t="str">
        <f>HYPERLINK("http://www.consiglioveneto.it/crvportal/leggi/2008/08lr0003.html?numLegge=3&amp;annoLegge=2008&amp;tipoLegge=Alr","Legge regionale 14 gennaio 2003, n. 3, art. 8")</f>
        <v>Legge regionale 14 gennaio 2003, n. 3, art. 8</v>
      </c>
      <c r="C16" s="4" t="str">
        <f>HYPERLINK("http://bur.regione.veneto.it/BurvServices/Pubblica/DettaglioDgr.aspx?id=283025","Bur n. 97 del 10 ottobre 2014
Dgr. n. 1769 del 29 settembre 2014")</f>
        <v>Bur n. 97 del 10 ottobre 2014
Dgr. n. 1769 del 29 settembre 2014</v>
      </c>
    </row>
    <row r="17" spans="1:3" ht="56.25" customHeight="1">
      <c r="A17" s="16" t="s">
        <v>144</v>
      </c>
      <c r="B17" s="4" t="str">
        <f>HYPERLINK("http://www.consiglioveneto.it/crvportal/leggi/2004/04lr0001.html?numLegge=1&amp;annoLegge=2004&amp;tipoLegge=Alr","Legge regionale 30 gennaio 2004, n. 1 - articolo 62 
")</f>
        <v xml:space="preserve">Legge regionale 30 gennaio 2004, n. 1 - articolo 62 
</v>
      </c>
      <c r="C17" s="4" t="str">
        <f>HYPERLINK("http://bur.regione.veneto.it/BurvServices/Pubblica/DettaglioDgr.aspx?id=283025","Bur n. 97 del 10 ottobre 2014
Dgr. n. 1769 del 29 settembre 2014
")</f>
        <v xml:space="preserve">Bur n. 97 del 10 ottobre 2014
Dgr. n. 1769 del 29 settembre 2014
</v>
      </c>
    </row>
    <row r="18" spans="1:3" ht="56.25" customHeight="1">
      <c r="A18" s="16" t="s">
        <v>145</v>
      </c>
      <c r="B18" s="4" t="str">
        <f>HYPERLINK("http://www.consiglioveneto.it/crvportal/leggi/2013/13lr0011.html?numLegge=11&amp;annoLegge=2013&amp;tipoLegge=Alr","Legge regionale 14 giugno 2013, n.11, art. 48 e 41")</f>
        <v>Legge regionale 14 giugno 2013, n.11, art. 48 e 41</v>
      </c>
      <c r="C18" s="4" t="str">
        <f>HYPERLINK("http://bur.regione.veneto.it/BurvServices/pubblica/DettaglioDgr.aspx?id=282624","Bur n. 95 del 03 ottobre 2014
Dgr. n. 1790 del 29 settembre 2014")</f>
        <v>Bur n. 95 del 03 ottobre 2014
Dgr. n. 1790 del 29 settembre 2014</v>
      </c>
    </row>
    <row r="19" spans="1:3" ht="56.25" customHeight="1">
      <c r="A19" s="16" t="s">
        <v>146</v>
      </c>
      <c r="B19" s="4" t="str">
        <f>HYPERLINK("http://www.consiglioveneto.it/crvportal/leggi/2014/14lr0011.html?numLegge=11&amp;annoLegge=2014&amp;tipoLegge=Alr","Legge regionale 2 aprile 2014, n. 11, art. 18")</f>
        <v>Legge regionale 2 aprile 2014, n. 11, art. 18</v>
      </c>
      <c r="C19" s="4" t="str">
        <f>HYPERLINK("http://bur.regione.veneto.it/BurvServices/pubblica/DettaglioDgr.aspx?id=283222","Bur n. 98 del 14 ottobre 2014
Dgr. n. 1767 del 29 settembre 2014")</f>
        <v>Bur n. 98 del 14 ottobre 2014
Dgr. n. 1767 del 29 settembre 2014</v>
      </c>
    </row>
    <row r="20" spans="1:3" ht="56.25" customHeight="1">
      <c r="A20" s="16" t="s">
        <v>147</v>
      </c>
      <c r="B20" s="4" t="str">
        <f>HYPERLINK("http://www.consiglioveneto.it/crvportal/leggi/2013/13lr0011.html?numLegge=11&amp;annoLegge=2013&amp;tipoLegge=Alr","Legge regionale 14 giugno 2013, n.11")</f>
        <v>Legge regionale 14 giugno 2013, n.11</v>
      </c>
      <c r="C20" s="4" t="str">
        <f>HYPERLINK("http://bur.regione.veneto.it/BurvServices/pubblica/DettaglioDgr.aspx?id=281552","Bur n. 91 del 19 settembre 2014
Dgr. n. 1639 del 09 settembre 2014")</f>
        <v>Bur n. 91 del 19 settembre 2014
Dgr. n. 1639 del 09 settembre 2014</v>
      </c>
    </row>
    <row r="21" spans="1:3" ht="56.25" customHeight="1">
      <c r="A21" s="16" t="s">
        <v>148</v>
      </c>
      <c r="B21" s="4" t="str">
        <f>HYPERLINK("http://www.consiglioveneto.it/crvportal/leggi/1999/99lr0054.html?numLegge=54&amp;annoLegge=1999&amp;tipoLegge=Alr","Legge regionale 16 dicembre 1999, n. 54 art. 4")</f>
        <v>Legge regionale 16 dicembre 1999, n. 54 art. 4</v>
      </c>
      <c r="C21" s="4" t="str">
        <f>HYPERLINK("http://bur.regione.veneto.it/BurvServices/pubblica/DettaglioDgr.aspx?id=282078","Bur n. 91 del 19 settembre 2014
Dgr. n. 1678 del 15 settembre 2014")</f>
        <v>Bur n. 91 del 19 settembre 2014
Dgr. n. 1678 del 15 settembre 2014</v>
      </c>
    </row>
    <row r="22" spans="1:3" ht="56.25" customHeight="1">
      <c r="A22" s="16" t="s">
        <v>149</v>
      </c>
      <c r="B22" s="4" t="str">
        <f>HYPERLINK("http://bur.regione.veneto.it/BurvServices/Pubblica/DettaglioDgr.aspx?id=241796","Bur n. 71 del 28 agosto 2012
DGR. n. 1594 del 31 luglio 2012
 ""Piani d'Azione per l'energia sostenibile"" finalizzati al raggiungimento degli obiettivi fissati dall'Unione Europea al 2020""")</f>
        <v>Bur n. 71 del 28 agosto 2012
DGR. n. 1594 del 31 luglio 2012
 "Piani d'Azione per l'energia sostenibile" finalizzati al raggiungimento degli obiettivi fissati dall'Unione Europea al 2020"</v>
      </c>
      <c r="C22" s="4" t="str">
        <f>HYPERLINK("http://bur.regione.veneto.it/BurvServices/pubblica/DettaglioDgr.aspx?id=279100","Bur n. 77 del 08 agosto 2014
Dgr. n. 1364 del 28 luglio 2014")</f>
        <v>Bur n. 77 del 08 agosto 2014
Dgr. n. 1364 del 28 luglio 2014</v>
      </c>
    </row>
    <row r="23" spans="1:3" ht="56.25" customHeight="1">
      <c r="A23" s="17" t="s">
        <v>96</v>
      </c>
      <c r="B23" s="4" t="str">
        <f>HYPERLINK("http://bur.regione.veneto.it/BurvServices/Pubblica/DettaglioDcr.aspx?id=177192","Piano Regionale di  Tutela e Risanamento dell’Atmosfera (P.R.T.R.A.).
Bur n. 130 del 21 dicembre 2004 Del.azione del Consiglio Regionale n. 57 del 11 novembre 2004
")</f>
        <v xml:space="preserve">Piano Regionale di  Tutela e Risanamento dell’Atmosfera (P.R.T.R.A.).
Bur n. 130 del 21 dicembre 2004 Del.azione del Consiglio Regionale n. 57 del 11 novembre 2004
</v>
      </c>
      <c r="C23" s="4" t="str">
        <f>HYPERLINK("http://bur.regione.veneto.it/BurvServices/pubblica/DettaglioDgr.aspx?id=279569","Bur n. 77 del 08 agosto 2014
Dgr. n. 1440 del 05 agosto 2014")</f>
        <v>Bur n. 77 del 08 agosto 2014
Dgr. n. 1440 del 05 agosto 2014</v>
      </c>
    </row>
    <row r="24" spans="1:3" ht="56.25" customHeight="1">
      <c r="A24" s="16" t="s">
        <v>150</v>
      </c>
      <c r="B24" s="4" t="str">
        <f>HYPERLINK("http://www.consiglioveneto.it/crvportal/leggi/1993/93lr0016.html?numLegge=16&amp;annoLegge=1993&amp;tipoLegge=Alr","Legge regionale 22 giugno 1993, n. 16")</f>
        <v>Legge regionale 22 giugno 1993, n. 16</v>
      </c>
      <c r="C24" s="4" t="str">
        <f>HYPERLINK("http://bur.regione.veneto.it/BurvServices/pubblica/DettaglioDgr.aspx?id=277315","Bur n. 71 del 22 luglio 2014
Dgr. n. 1055 del 24 giugno 2014")</f>
        <v>Bur n. 71 del 22 luglio 2014
Dgr. n. 1055 del 24 giugno 2014</v>
      </c>
    </row>
    <row r="25" spans="1:3" ht="56.25" customHeight="1">
      <c r="A25" s="16" t="s">
        <v>151</v>
      </c>
      <c r="B25" s="4" t="str">
        <f>HYPERLINK("http://www.consiglioveneto.it/crvportal/leggi/2012/12lr0018.html?numLegge=18&amp;annoLegge=2012&amp;tipoLegge=Alr","Legge regionale  27 aprile 2012, n. 18 art.11, c. 1, lettera a)")</f>
        <v>Legge regionale  27 aprile 2012, n. 18 art.11, c. 1, lettera a)</v>
      </c>
      <c r="C25" s="4" t="str">
        <f>HYPERLINK("http://bur.regione.veneto.it/BurvServices/pubblica/DettaglioDgr.aspx?id=277316","Bur n. 71 del 22 luglio 2014
Dgr. n. 1056 del 24 giugno 2014")</f>
        <v>Bur n. 71 del 22 luglio 2014
Dgr. n. 1056 del 24 giugno 2014</v>
      </c>
    </row>
    <row r="26" spans="1:3" ht="56.25" customHeight="1">
      <c r="A26" s="16" t="s">
        <v>152</v>
      </c>
      <c r="B26" s="4" t="str">
        <f>HYPERLINK("http://www.consiglioveneto.it/crvportal/leggi/2012/12lr0018.html?numLegge=18&amp;annoLegge=2012&amp;tipoLegge=Alr","L. regionale  27 aprile 2012, n. 18
 ")</f>
        <v xml:space="preserve">L. regionale  27 aprile 2012, n. 18
 </v>
      </c>
      <c r="C26" s="4" t="str">
        <f>HYPERLINK("http://bur.regione.veneto.it/BurvServices/pubblica/DettaglioDgr.aspx?id=276478","Bur n. 65 del 04 luglio 2014
Dgr. n. 978 del 17 giugno 2014")</f>
        <v>Bur n. 65 del 04 luglio 2014
Dgr. n. 978 del 17 giugno 2014</v>
      </c>
    </row>
    <row r="27" spans="1:3" ht="56.25" customHeight="1">
      <c r="A27" s="16" t="s">
        <v>153</v>
      </c>
      <c r="B27" s="4" t="str">
        <f>HYPERLINK("http://www.consiglioveneto.it/crvportal/leggi_storico/1991/91lr0039.html?numLegge=39&amp;annoLegge=1991&amp;tipoLegge=Alr","Legge regionale 30 dicembre 1991, n. 39, art. 9")</f>
        <v>Legge regionale 30 dicembre 1991, n. 39, art. 9</v>
      </c>
      <c r="C27" s="4" t="str">
        <f>HYPERLINK("http://bur.regione.veneto.it/BurvServices/pubblica/DettaglioDgr.aspx?id=268022","Bur n. 18 del 14 febbraio 2014
DGR. n. 57 del 04 febbraio 2014")</f>
        <v>Bur n. 18 del 14 febbraio 2014
DGR. n. 57 del 04 febbraio 2014</v>
      </c>
    </row>
    <row r="28" spans="1:3" ht="56.25" customHeight="1">
      <c r="A28" s="16" t="s">
        <v>154</v>
      </c>
      <c r="B28" s="4" t="str">
        <f>HYPERLINK("http://www.consiglioveneto.it/crvportal/leggi/1984/84lr0058.html?numLegge=58&amp;annoLegge=1984&amp;tipoLegge=Alr","Legge regionale 27 novembre 1984, n. 58, art. 13")</f>
        <v>Legge regionale 27 novembre 1984, n. 58, art. 13</v>
      </c>
      <c r="C28" s="4" t="str">
        <f>HYPERLINK("http://bur.regione.veneto.it/BurvServices/Pubblica/DettaglioDgr.aspx?id=217621","BUR n. 71 del 28/08/2009. Dgr n. 2485 del 4 agosto 2009")</f>
        <v>BUR n. 71 del 28/08/2009. Dgr n. 2485 del 4 agosto 2009</v>
      </c>
    </row>
    <row r="29" spans="1:3" ht="56.25" customHeight="1">
      <c r="A29" s="16" t="s">
        <v>155</v>
      </c>
      <c r="B29" s="4" t="str">
        <f>HYPERLINK("http://www.consiglioveneto.it/crvportal/leggi/2012/12lr0018.html?numLegge=18&amp;annoLegge=2012&amp;tipoLegge=Alr","L.regionale  27 aprile 2012, n. 18 art.11, c. 1, lettera b)")</f>
        <v>L.regionale  27 aprile 2012, n. 18 art.11, c. 1, lettera b)</v>
      </c>
      <c r="C29" s="4" t="str">
        <f>HYPERLINK("http://bur.regione.veneto.it/BurvServices/pubblica/DettaglioDgr.aspx?id=259332","Bur n. 89 del 22 ottobre 2013
Dgr. n. 1740 del 03 ottobre 2013")</f>
        <v>Bur n. 89 del 22 ottobre 2013
Dgr. n. 1740 del 03 ottobre 2013</v>
      </c>
    </row>
    <row r="30" spans="1:3" ht="56.25" customHeight="1">
      <c r="A30" s="16" t="s">
        <v>156</v>
      </c>
      <c r="B30" s="4" t="str">
        <f>HYPERLINK("http://www.consiglioveneto.it/crvportal/leggi/2002/02lr0009.html?numLegge=9&amp;annoLegge=2002&amp;tipoLegge=Alr","Legge regionale 7 maggio 2002, n. 9")</f>
        <v>Legge regionale 7 maggio 2002, n. 9</v>
      </c>
      <c r="C30" s="4" t="str">
        <f>HYPERLINK("http://bur.regione.veneto.it/BurvServices/Pubblica/DettaglioDgr.aspx?id=216901","BUR n. 60 del 24/07/2009. Dgr n. 2067 del 7 luglio 2009")</f>
        <v>BUR n. 60 del 24/07/2009. Dgr n. 2067 del 7 luglio 2009</v>
      </c>
    </row>
    <row r="31" spans="1:3" ht="56.25" customHeight="1">
      <c r="A31" s="16" t="s">
        <v>157</v>
      </c>
      <c r="B31" s="4" t="str">
        <f>HYPERLINK("http://www.parlamento.it/parlam/leggi/99144l.htm","Legge 17 maggio 1999, n. 144
")</f>
        <v xml:space="preserve">Legge 17 maggio 1999, n. 144
</v>
      </c>
      <c r="C31" s="4" t="str">
        <f>HYPERLINK("http://bur.regione.veneto.it/BurvServices/Pubblica/DettaglioDgr.aspx?id=216753","Bur n. 58 del 17/07/2009. Dgr n. 1935 del 30 giugno 2009")</f>
        <v>Bur n. 58 del 17/07/2009. Dgr n. 1935 del 30 giugno 2009</v>
      </c>
    </row>
    <row r="32" spans="1:3" ht="56.25" customHeight="1">
      <c r="A32" s="23" t="s">
        <v>158</v>
      </c>
      <c r="B32" s="19" t="str">
        <f>HYPERLINK("http://www.consiglioveneto.it/crvportal/leggi/1984/84lr0040.html?numLegge=40&amp;annoLegge=1984&amp;tipoLegge=Alr","Legge regionale 16 agosto 1984,n. 40, art.27")</f>
        <v>Legge regionale 16 agosto 1984,n. 40, art.27</v>
      </c>
      <c r="C32" s="4" t="str">
        <f>HYPERLINK("http://bur.regione.veneto.it/BurvServices/Pubblica/DettaglioDgr.aspx?id=223127","Bur n.26 del 26/03/2010 Dgr n. 871 del 15 marzo 2010")</f>
        <v>Bur n.26 del 26/03/2010 Dgr n. 871 del 15 marzo 2010</v>
      </c>
    </row>
    <row r="33" spans="1:3" ht="56.25" customHeight="1">
      <c r="A33" s="16" t="s">
        <v>159</v>
      </c>
      <c r="B33" s="4" t="str">
        <f>HYPERLINK("http://www.consiglioveneto.it/crvportal/leggi/2007/07lr0030.html?numLegge=30&amp;annoLegge=2007&amp;tipoLegge=Alr","Legge regionale 26 ottobre 2007, n. 30 art. 2, comma 1, lettera b)")</f>
        <v>Legge regionale 26 ottobre 2007, n. 30 art. 2, comma 1, lettera b)</v>
      </c>
      <c r="C33" s="4" t="str">
        <f>HYPERLINK("http://bur.regione.veneto.it/BurvServices/Pubblica/DettaglioDgr.aspx?id=218731","Bur n. 85 del 16/10/2009. Dgr n. 2913 del 29 settembre 2009")</f>
        <v>Bur n. 85 del 16/10/2009. Dgr n. 2913 del 29 settembre 2009</v>
      </c>
    </row>
    <row r="34" spans="1:3" ht="56.25" customHeight="1">
      <c r="A34" s="16" t="s">
        <v>160</v>
      </c>
      <c r="B34" s="4" t="str">
        <f>HYPERLINK("http://www.consiglioveneto.it/crvportal/leggi/2007/07lr0030.html?numLegge=30&amp;annoLegge=2007&amp;tipoLegge=Alr","Legge regionale 26 ottobre 2007, n. 30 art. 3")</f>
        <v>Legge regionale 26 ottobre 2007, n. 30 art. 3</v>
      </c>
      <c r="C34" s="4" t="str">
        <f>HYPERLINK("http://bur.regione.veneto.it/BurvServices/pubblica/DettaglioDgr.aspx?id=259331","Bur n. 89 del 22 ottobre 2013
Dgr. n. 1739 del 03 ottobre 2013")</f>
        <v>Bur n. 89 del 22 ottobre 2013
Dgr. n. 1739 del 03 ottobre 2013</v>
      </c>
    </row>
    <row r="35" spans="1:3" ht="56.25" customHeight="1">
      <c r="A35" s="16" t="s">
        <v>161</v>
      </c>
      <c r="B35" s="4" t="str">
        <f>HYPERLINK("http://www.consiglioveneto.it/crvportal/leggi/2005/05lr0009.html?numLegge=9&amp;annoLegge=2005&amp;tipoLegge=Alr","Legge regionale 25 febbraio 2005, n. 9 art. 12")</f>
        <v>Legge regionale 25 febbraio 2005, n. 9 art. 12</v>
      </c>
      <c r="C35" s="4" t="str">
        <f>HYPERLINK("http://bur.regione.veneto.it/BurvServices/Pubblica/DettaglioDgr.aspx?id=198465","Bur n. 62 del 13/07/2007 Dgr n. 1917 del 26 giugno 2007
")</f>
        <v xml:space="preserve">Bur n. 62 del 13/07/2007 Dgr n. 1917 del 26 giugno 2007
</v>
      </c>
    </row>
    <row r="36" spans="1:3" ht="56.25" customHeight="1">
      <c r="A36" s="16" t="s">
        <v>162</v>
      </c>
      <c r="B36" s="4" t="str">
        <f>HYPERLINK("http://www.consiglioveneto.it/crvportal/leggi/2006/06lr0002.html?numLegge=2&amp;annoLegge=2006&amp;tipoLegge=Alr","Legge regionale 3 febbraio 2006, n. 2 art. 9")</f>
        <v>Legge regionale 3 febbraio 2006, n. 2 art. 9</v>
      </c>
      <c r="C36" s="4" t="str">
        <f>HYPERLINK("http://bur.regione.veneto.it/BurvServices/Pubblica/DettaglioDgr.aspx?id=222838&amp;highlight=true","Bur n. 27 del 30/03/2010
DGR n. 569 del 02 marzo 2010
")</f>
        <v xml:space="preserve">Bur n. 27 del 30/03/2010
DGR n. 569 del 02 marzo 2010
</v>
      </c>
    </row>
    <row r="37" spans="1:3" ht="56.25" customHeight="1">
      <c r="A37" s="16" t="s">
        <v>163</v>
      </c>
      <c r="B37" s="4" t="str">
        <f>HYPERLINK("http://www.consiglioveneto.it/crvportal/leggi_storico/2006/06lr0002.html?numLegge=2&amp;annoLegge=2006&amp;tipoLegge=Alr","Legge regionele 3 febbraio 2006, n. 2 art. 6, c. 1 lett. A")</f>
        <v>Legge regionele 3 febbraio 2006, n. 2 art. 6, c. 1 lett. A</v>
      </c>
      <c r="C37" s="4" t="str">
        <f>HYPERLINK("http://bur.regione.veneto.it/BurvServices/pubblica/DettaglioDgr.aspx?id=242035","Bur n. 67 del 17/08/2012
Dgr. n. 1660 del 07 agosto 2012
")</f>
        <v xml:space="preserve">Bur n. 67 del 17/08/2012
Dgr. n. 1660 del 07 agosto 2012
</v>
      </c>
    </row>
    <row r="38" spans="1:3" ht="56.25" customHeight="1">
      <c r="A38" s="16" t="s">
        <v>164</v>
      </c>
      <c r="B38" s="4" t="str">
        <f>HYPERLINK("http://www.consiglioveneto.it/crvportal/leggi/2006/06lr0002.html?numLegge=2&amp;annoLegge=2006&amp;tipoLegge=Alr","Legge regionale 3 febbraio 2006, n. 2, art. 6 c. 1 lett. b.")</f>
        <v>Legge regionale 3 febbraio 2006, n. 2, art. 6 c. 1 lett. b.</v>
      </c>
      <c r="C38" s="4" t="str">
        <f>HYPERLINK("http://bur.regione.veneto.it/BurvServices/pubblica/DettaglioDgr.aspx?id=242034","Bur n. 67 del 17/08/2012
Dgr. n. 1659 del 07 agosto 2012
")</f>
        <v xml:space="preserve">Bur n. 67 del 17/08/2012
Dgr. n. 1659 del 07 agosto 2012
</v>
      </c>
    </row>
    <row r="39" spans="1:3" ht="56.25" customHeight="1">
      <c r="A39" s="16" t="s">
        <v>165</v>
      </c>
      <c r="B39" s="4" t="str">
        <f>HYPERLINK("http://www.consiglioveneto.it/crvportal/leggi/2006/06lr0002.html?numLegge=2&amp;annoLegge=2006&amp;tipoLegge=Alr","Legge regionale 3 febbraio 2006, n. 2, art. 6, c. 1 lett. c.")</f>
        <v>Legge regionale 3 febbraio 2006, n. 2, art. 6, c. 1 lett. c.</v>
      </c>
      <c r="C39" s="4" t="str">
        <f>HYPERLINK("http://bur.regione.veneto.it/BurvServices/pubblica/DettaglioDgr.aspx?id=242034","Bur n. 67 del 17/08/2012
Dgr. n. 1659 del 07 agosto 2012")</f>
        <v>Bur n. 67 del 17/08/2012
Dgr. n. 1659 del 07 agosto 2012</v>
      </c>
    </row>
    <row r="40" spans="1:3" ht="56.25" customHeight="1">
      <c r="A40" s="16" t="s">
        <v>166</v>
      </c>
      <c r="B40" s="4" t="str">
        <f>HYPERLINK("http://www.consiglioveneto.it/crvportal/leggi_storico/2006/06lr0002.html?numLegge=2&amp;annoLegge=2006&amp;tipoLegge=Alr","Legge regionele 3 febbraio 2006, n. 2 art. 6, c. 1 lett. d")</f>
        <v>Legge regionele 3 febbraio 2006, n. 2 art. 6, c. 1 lett. d</v>
      </c>
      <c r="C40" s="4" t="str">
        <f>HYPERLINK("http://bur.regione.veneto.it/BurvServices/Pubblica/DettaglioDgr.aspx?id=222682","Bur n. 22 del 12/03/2010. Dgr n. 539 del 2 marzo 2010")</f>
        <v>Bur n. 22 del 12/03/2010. Dgr n. 539 del 2 marzo 2010</v>
      </c>
    </row>
    <row r="41" spans="1:3" ht="56.25" customHeight="1">
      <c r="A41" s="16" t="s">
        <v>167</v>
      </c>
      <c r="B41" s="4" t="str">
        <f>HYPERLINK("http://www.consiglioveneto.it/crvportal/leggi/2009/09lr0001.html?numLegge=1&amp;annoLegge=2009&amp;tipoLegge=Alr","Legge regionale 12 gennaio 2009, n. 1 art. 20 comma 2")</f>
        <v>Legge regionale 12 gennaio 2009, n. 1 art. 20 comma 2</v>
      </c>
      <c r="C41" s="4" t="str">
        <f>HYPERLINK("http://bur.regione.veneto.it/BurvServices/Pubblica/DettaglioDgr.aspx?id=235719","Bur n. 82 del 04/11/2011 Dgr  n. 1731 del 26 ottobre 2011
")</f>
        <v xml:space="preserve">Bur n. 82 del 04/11/2011 Dgr  n. 1731 del 26 ottobre 2011
</v>
      </c>
    </row>
    <row r="42" spans="1:3" ht="56.25" customHeight="1">
      <c r="A42" s="16" t="s">
        <v>168</v>
      </c>
      <c r="B42" s="4" t="str">
        <f>HYPERLINK("http://www.consiglioveneto.it/crvportal/leggi/2012/12lr0015.html?numLegge=15&amp;annoLegge=2012&amp;tipoLegge=Alr","Legge regionale 27 aprile 2012,  n. 15")</f>
        <v>Legge regionale 27 aprile 2012,  n. 15</v>
      </c>
      <c r="C42" s="4" t="str">
        <f>HYPERLINK("http://bur.regione.veneto.it/BurvServices/pubblica/DettaglioDgr.aspx?id=280195","Bur n. 85 del 29 agosto 2014
Dgr. n. 1494 del 12 agosto 2014")</f>
        <v>Bur n. 85 del 29 agosto 2014
Dgr. n. 1494 del 12 agosto 2014</v>
      </c>
    </row>
    <row r="43" spans="1:3" ht="56.25" customHeight="1">
      <c r="A43" s="16" t="s">
        <v>169</v>
      </c>
      <c r="B43" s="4" t="str">
        <f>HYPERLINK("http://www.consiglioveneto.it/crvportal/leggi/2012/12lr0018.html?numLegge=18&amp;annoLegge=2012&amp;tipoLegge=Alr","L.regionale   27 aprile 2012, n. 18 art.10")</f>
        <v>L.regionale   27 aprile 2012, n. 18 art.10</v>
      </c>
      <c r="C43" s="4" t="str">
        <f>HYPERLINK("http://bur.regione.veneto.it/BurvServices/pubblica/DettaglioDgr.aspx?id=254458","Bur n. 74 del 27 agosto 2013
Dgr. n. 1419 del 06 agosto 2013")</f>
        <v>Bur n. 74 del 27 agosto 2013
Dgr. n. 1419 del 06 agosto 2013</v>
      </c>
    </row>
    <row r="44" spans="1:3" ht="56.25" customHeight="1">
      <c r="A44" s="14"/>
      <c r="B44" s="14"/>
      <c r="C44" s="14"/>
    </row>
    <row r="45" spans="1:3" ht="56.25" customHeight="1">
      <c r="A45" s="14"/>
      <c r="B45" s="14"/>
      <c r="C45" s="14"/>
    </row>
    <row r="46" spans="1:3" ht="56.25" customHeight="1">
      <c r="A46" s="14"/>
      <c r="B46" s="14"/>
      <c r="C46" s="14"/>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row r="1000" spans="1:3" ht="56.25" customHeight="1">
      <c r="A1000" s="14"/>
      <c r="B1000" s="14"/>
      <c r="C1000" s="14"/>
    </row>
  </sheetData>
  <mergeCells count="1">
    <mergeCell ref="A1:C1"/>
  </mergeCells>
  <hyperlinks>
    <hyperlink ref="B3" r:id="rId1" display="http://www.consiglioveneto.it/crvportal/leggi/2006/06lr0004.html?numLegge=4&amp;annoLegge=2006&amp;tipoLegge=Alr"/>
    <hyperlink ref="C3" r:id="rId2" display="http://bur.regione.veneto.it/BurvServices/Pubblica/DettaglioDgr.aspx?id=190732"/>
    <hyperlink ref="B4" r:id="rId3" display="http://www.consiglioveneto.it/crvportal/leggi/2007/07lr0008.html?numLegge=8&amp;annoLegge=2007&amp;tipoLegge=Alr"/>
    <hyperlink ref="C4" r:id="rId4" display="http://bur.regione.veneto.it/BurvServices/Pubblica/DettaglioDgr.aspx?id=206342"/>
    <hyperlink ref="B5" r:id="rId5" display="http://www.consiglioveneto.it/crvportal/leggi/2009/09lr0017.html?numLegge=17&amp;annoLegge=2009&amp;tipoLegge=Alr"/>
    <hyperlink ref="C5" r:id="rId6" display="http://bur.regione.veneto.it/BurvServices/pubblica/DettaglioDgr.aspx?id=236962"/>
    <hyperlink ref="B6" r:id="rId7" display="http://www.consiglioveneto.it/crvportal/leggi/1989/89lr0040.html?numLegge=40&amp;annoLegge=1989&amp;tipoLegge=Alr"/>
    <hyperlink ref="C6" r:id="rId8" display="http://bur.regione.veneto.it/BurvServices/pubblica/DettaglioDgr.aspx?id=294338"/>
    <hyperlink ref="B7" r:id="rId9" display="http://www.consiglioveneto.it/crvportal/leggi/2013/13lr0005.html?numLegge=5&amp;annoLegge=2013&amp;tipoLegge=Alr"/>
    <hyperlink ref="C7" r:id="rId10" display="http://bur.regione.veneto.it/BurvServices/pubblica/DettaglioDgr.aspx?id=310041"/>
    <hyperlink ref="B8" r:id="rId11" display="http://www.consiglioveneto.it/crvportal/leggi/2012/12lr0018.html?numLegge=18&amp;annoLegge=2012&amp;tipoLegge=Alr"/>
    <hyperlink ref="C8" r:id="rId12" display="http://bur.regione.veneto.it/BurvServices/pubblica/DettaglioDgr.aspx?id=299151"/>
    <hyperlink ref="B9" r:id="rId13" display="http://www.normattiva.it/uri-res/N2Ls?urn:nir:stato:legge:2015-07-13;107"/>
    <hyperlink ref="C9" r:id="rId14" display="http://bur.regione.veneto.it/BurvServices/pubblica/DettaglioDgr.aspx?id=306708"/>
    <hyperlink ref="B10" r:id="rId15" display="http://www.consiglioveneto.it/crvportal/leggi/2012/12lr0010.html?numLegge=10&amp;annoLegge=2012&amp;tipoLegge=Alr"/>
    <hyperlink ref="C10" r:id="rId16" display="http://bur.regione.veneto.it/BurvServices/Pubblica/DettaglioDgr.aspx?id=305172"/>
    <hyperlink ref="B11" r:id="rId17" display="http://www.consiglioveneto.it/crvportal/leggi/2012/12lr0018.html?numLegge=18&amp;annoLegge=2012&amp;tipoLegge=Alr"/>
    <hyperlink ref="C11" r:id="rId18" display="http://bur.regione.veneto.it/BurvServices/pubblica/DettaglioDgr.aspx?id=299152"/>
    <hyperlink ref="B12" r:id="rId19" display="http://www.consiglioveneto.it/crvportal/leggi/2002/02lr0009.html?numLegge=9&amp;annoLegge=2002&amp;tipoLegge=Alr"/>
    <hyperlink ref="C12" r:id="rId20" display="http://bur.regione.veneto.it/BurvServices/pubblica/DettaglioDgr.aspx?id=298822"/>
    <hyperlink ref="B13" r:id="rId21" display="http://www.consiglioveneto.it/crvportal/leggi/1989/89lr0040.html?numLegge=40&amp;annoLegge=1989&amp;tipoLegge=Alr"/>
    <hyperlink ref="C13" r:id="rId22" display="http://bur.regione.veneto.it/BurvServices/pubblica/DettaglioDgr.aspx?id=294338"/>
    <hyperlink ref="B14" r:id="rId23" display="http://www.consiglioveneto.it/crvportal/leggi/2007/07lr0030.html?numLegge=30&amp;annoLegge=2007&amp;tipoLegge=Alr"/>
    <hyperlink ref="C14" r:id="rId24" display="http://bur.regione.veneto.it/BurvServices/pubblica/DettaglioDgr.aspx?id=283438"/>
    <hyperlink ref="B15" r:id="rId25" display="http://www.consiglioveneto.it/crvportal/leggi/2009/09lr0017.html?numLegge=17&amp;annoLegge=2009&amp;tipoLegge=Alr"/>
    <hyperlink ref="C15" r:id="rId26" display="http://bur.regione.veneto.it/BurvServices/Pubblica/DettaglioDgr.aspx?id=285087"/>
    <hyperlink ref="B16" r:id="rId27" display="http://www.consiglioveneto.it/crvportal/leggi/2008/08lr0003.html?numLegge=3&amp;annoLegge=2008&amp;tipoLegge=Alr"/>
    <hyperlink ref="C16" r:id="rId28" display="http://bur.regione.veneto.it/BurvServices/Pubblica/DettaglioDgr.aspx?id=283025"/>
    <hyperlink ref="B17" r:id="rId29" display="http://www.consiglioveneto.it/crvportal/leggi/2004/04lr0001.html?numLegge=1&amp;annoLegge=2004&amp;tipoLegge=Alr"/>
    <hyperlink ref="C17" r:id="rId30" display="http://bur.regione.veneto.it/BurvServices/Pubblica/DettaglioDgr.aspx?id=283025"/>
    <hyperlink ref="B18" r:id="rId31" display="http://www.consiglioveneto.it/crvportal/leggi/2013/13lr0011.html?numLegge=11&amp;annoLegge=2013&amp;tipoLegge=Alr"/>
    <hyperlink ref="C18" r:id="rId32" display="http://bur.regione.veneto.it/BurvServices/pubblica/DettaglioDgr.aspx?id=282624"/>
    <hyperlink ref="B19" r:id="rId33" display="http://www.consiglioveneto.it/crvportal/leggi/2014/14lr0011.html?numLegge=11&amp;annoLegge=2014&amp;tipoLegge=Alr"/>
    <hyperlink ref="C19" r:id="rId34" display="http://bur.regione.veneto.it/BurvServices/pubblica/DettaglioDgr.aspx?id=283222"/>
    <hyperlink ref="B20" r:id="rId35" display="http://www.consiglioveneto.it/crvportal/leggi/2013/13lr0011.html?numLegge=11&amp;annoLegge=2013&amp;tipoLegge=Alr"/>
    <hyperlink ref="C20" r:id="rId36" display="http://bur.regione.veneto.it/BurvServices/pubblica/DettaglioDgr.aspx?id=281552"/>
    <hyperlink ref="B21" r:id="rId37" display="http://www.consiglioveneto.it/crvportal/leggi/1999/99lr0054.html?numLegge=54&amp;annoLegge=1999&amp;tipoLegge=Alr"/>
    <hyperlink ref="C21" r:id="rId38" display="http://bur.regione.veneto.it/BurvServices/pubblica/DettaglioDgr.aspx?id=282078"/>
    <hyperlink ref="B22" r:id="rId39" display="http://bur.regione.veneto.it/BurvServices/Pubblica/DettaglioDgr.aspx?id=241796"/>
    <hyperlink ref="C22" r:id="rId40" display="http://bur.regione.veneto.it/BurvServices/pubblica/DettaglioDgr.aspx?id=279100"/>
    <hyperlink ref="B23" r:id="rId41" display="http://bur.regione.veneto.it/BurvServices/Pubblica/DettaglioDcr.aspx?id=177192"/>
    <hyperlink ref="C23" r:id="rId42" display="http://bur.regione.veneto.it/BurvServices/pubblica/DettaglioDgr.aspx?id=279569"/>
    <hyperlink ref="B24" r:id="rId43" display="http://www.consiglioveneto.it/crvportal/leggi/1993/93lr0016.html?numLegge=16&amp;annoLegge=1993&amp;tipoLegge=Alr"/>
    <hyperlink ref="C24" r:id="rId44" display="http://bur.regione.veneto.it/BurvServices/pubblica/DettaglioDgr.aspx?id=277315"/>
    <hyperlink ref="B25" r:id="rId45" display="http://www.consiglioveneto.it/crvportal/leggi/2012/12lr0018.html?numLegge=18&amp;annoLegge=2012&amp;tipoLegge=Alr"/>
    <hyperlink ref="C25" r:id="rId46" display="http://bur.regione.veneto.it/BurvServices/pubblica/DettaglioDgr.aspx?id=277316"/>
    <hyperlink ref="B26" r:id="rId47" display="http://www.consiglioveneto.it/crvportal/leggi/2012/12lr0018.html?numLegge=18&amp;annoLegge=2012&amp;tipoLegge=Alr"/>
    <hyperlink ref="C26" r:id="rId48" display="http://bur.regione.veneto.it/BurvServices/pubblica/DettaglioDgr.aspx?id=276478"/>
    <hyperlink ref="B27" r:id="rId49" display="http://www.consiglioveneto.it/crvportal/leggi_storico/1991/91lr0039.html?numLegge=39&amp;annoLegge=1991&amp;tipoLegge=Alr"/>
    <hyperlink ref="C27" r:id="rId50" display="http://bur.regione.veneto.it/BurvServices/pubblica/DettaglioDgr.aspx?id=268022"/>
    <hyperlink ref="B28" r:id="rId51" display="http://www.consiglioveneto.it/crvportal/leggi/1984/84lr0058.html?numLegge=58&amp;annoLegge=1984&amp;tipoLegge=Alr"/>
    <hyperlink ref="C28" r:id="rId52" display="http://bur.regione.veneto.it/BurvServices/Pubblica/DettaglioDgr.aspx?id=217621"/>
    <hyperlink ref="B29" r:id="rId53" display="http://www.consiglioveneto.it/crvportal/leggi/2012/12lr0018.html?numLegge=18&amp;annoLegge=2012&amp;tipoLegge=Alr"/>
    <hyperlink ref="C29" r:id="rId54" display="http://bur.regione.veneto.it/BurvServices/pubblica/DettaglioDgr.aspx?id=259332"/>
    <hyperlink ref="B30" r:id="rId55" display="http://www.consiglioveneto.it/crvportal/leggi/2002/02lr0009.html?numLegge=9&amp;annoLegge=2002&amp;tipoLegge=Alr"/>
    <hyperlink ref="C30" r:id="rId56" display="http://bur.regione.veneto.it/BurvServices/Pubblica/DettaglioDgr.aspx?id=216901"/>
    <hyperlink ref="B31" r:id="rId57" display="http://www.parlamento.it/parlam/leggi/99144l.htm"/>
    <hyperlink ref="C31" r:id="rId58" display="http://bur.regione.veneto.it/BurvServices/Pubblica/DettaglioDgr.aspx?id=216753"/>
    <hyperlink ref="B32" r:id="rId59" display="http://www.consiglioveneto.it/crvportal/leggi/1984/84lr0040.html?numLegge=40&amp;annoLegge=1984&amp;tipoLegge=Alr"/>
    <hyperlink ref="C32" r:id="rId60" display="http://bur.regione.veneto.it/BurvServices/Pubblica/DettaglioDgr.aspx?id=223127"/>
    <hyperlink ref="B33" r:id="rId61" display="http://www.consiglioveneto.it/crvportal/leggi/2007/07lr0030.html?numLegge=30&amp;annoLegge=2007&amp;tipoLegge=Alr"/>
    <hyperlink ref="C33" r:id="rId62" display="http://bur.regione.veneto.it/BurvServices/Pubblica/DettaglioDgr.aspx?id=218731"/>
    <hyperlink ref="B34" r:id="rId63" display="http://www.consiglioveneto.it/crvportal/leggi/2007/07lr0030.html?numLegge=30&amp;annoLegge=2007&amp;tipoLegge=Alr"/>
    <hyperlink ref="C34" r:id="rId64" display="http://bur.regione.veneto.it/BurvServices/pubblica/DettaglioDgr.aspx?id=259331"/>
    <hyperlink ref="B35" r:id="rId65" display="http://www.consiglioveneto.it/crvportal/leggi/2005/05lr0009.html?numLegge=9&amp;annoLegge=2005&amp;tipoLegge=Alr"/>
    <hyperlink ref="C35" r:id="rId66" display="http://bur.regione.veneto.it/BurvServices/Pubblica/DettaglioDgr.aspx?id=198465"/>
    <hyperlink ref="B36" r:id="rId67" display="http://www.consiglioveneto.it/crvportal/leggi/2006/06lr0002.html?numLegge=2&amp;annoLegge=2006&amp;tipoLegge=Alr"/>
    <hyperlink ref="C36" r:id="rId68" display="http://bur.regione.veneto.it/BurvServices/Pubblica/DettaglioDgr.aspx?id=222838&amp;highlight=true"/>
    <hyperlink ref="B37" r:id="rId69" display="http://www.consiglioveneto.it/crvportal/leggi_storico/2006/06lr0002.html?numLegge=2&amp;annoLegge=2006&amp;tipoLegge=Alr"/>
    <hyperlink ref="C37" r:id="rId70" display="http://bur.regione.veneto.it/BurvServices/pubblica/DettaglioDgr.aspx?id=242035"/>
    <hyperlink ref="B38" r:id="rId71" display="http://www.consiglioveneto.it/crvportal/leggi/2006/06lr0002.html?numLegge=2&amp;annoLegge=2006&amp;tipoLegge=Alr"/>
    <hyperlink ref="C38" r:id="rId72" display="http://bur.regione.veneto.it/BurvServices/pubblica/DettaglioDgr.aspx?id=242034"/>
    <hyperlink ref="B39" r:id="rId73" display="http://www.consiglioveneto.it/crvportal/leggi/2006/06lr0002.html?numLegge=2&amp;annoLegge=2006&amp;tipoLegge=Alr"/>
    <hyperlink ref="C39" r:id="rId74" display="http://bur.regione.veneto.it/BurvServices/pubblica/DettaglioDgr.aspx?id=242034"/>
    <hyperlink ref="B40" r:id="rId75" display="http://www.consiglioveneto.it/crvportal/leggi_storico/2006/06lr0002.html?numLegge=2&amp;annoLegge=2006&amp;tipoLegge=Alr"/>
    <hyperlink ref="C40" r:id="rId76" display="http://bur.regione.veneto.it/BurvServices/Pubblica/DettaglioDgr.aspx?id=222682"/>
    <hyperlink ref="B41" r:id="rId77" display="http://www.consiglioveneto.it/crvportal/leggi/2009/09lr0001.html?numLegge=1&amp;annoLegge=2009&amp;tipoLegge=Alr"/>
    <hyperlink ref="C41" r:id="rId78" display="http://bur.regione.veneto.it/BurvServices/Pubblica/DettaglioDgr.aspx?id=235719"/>
    <hyperlink ref="B42" r:id="rId79" display="http://www.consiglioveneto.it/crvportal/leggi/2012/12lr0015.html?numLegge=15&amp;annoLegge=2012&amp;tipoLegge=Alr"/>
    <hyperlink ref="C42" r:id="rId80" display="http://bur.regione.veneto.it/BurvServices/pubblica/DettaglioDgr.aspx?id=280195"/>
    <hyperlink ref="B43" r:id="rId81" display="http://www.consiglioveneto.it/crvportal/leggi/2012/12lr0018.html?numLegge=18&amp;annoLegge=2012&amp;tipoLegge=Alr"/>
    <hyperlink ref="C43" r:id="rId82" display="http://bur.regione.veneto.it/BurvServices/pubblica/DettaglioDgr.aspx?id=254458"/>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W12"/>
  <sheetViews>
    <sheetView workbookViewId="0">
      <selection sqref="A1:C1"/>
    </sheetView>
  </sheetViews>
  <sheetFormatPr defaultColWidth="46.85546875" defaultRowHeight="56.25" customHeight="1"/>
  <sheetData>
    <row r="1" spans="1:23" ht="45" customHeight="1">
      <c r="A1" s="59" t="s">
        <v>174</v>
      </c>
      <c r="B1" s="51"/>
      <c r="C1" s="51"/>
    </row>
    <row r="2" spans="1:23" ht="56.25" customHeight="1">
      <c r="A2" s="1" t="s">
        <v>1</v>
      </c>
      <c r="B2" s="2" t="s">
        <v>2</v>
      </c>
      <c r="C2" s="2" t="s">
        <v>3</v>
      </c>
      <c r="D2" s="15"/>
      <c r="E2" s="15"/>
      <c r="F2" s="15"/>
      <c r="G2" s="15"/>
      <c r="H2" s="15"/>
      <c r="I2" s="15"/>
      <c r="J2" s="15"/>
      <c r="K2" s="15"/>
      <c r="L2" s="15"/>
      <c r="M2" s="15"/>
      <c r="N2" s="15"/>
      <c r="O2" s="15"/>
      <c r="P2" s="15"/>
      <c r="Q2" s="15"/>
      <c r="R2" s="15"/>
      <c r="S2" s="15"/>
      <c r="T2" s="15"/>
      <c r="U2" s="15"/>
      <c r="V2" s="15"/>
      <c r="W2" s="15"/>
    </row>
    <row r="3" spans="1:23" ht="56.25" customHeight="1">
      <c r="A3" s="16" t="s">
        <v>175</v>
      </c>
      <c r="B3" s="4" t="str">
        <f>HYPERLINK("http://www.consiglioveneto.it/crvportal/leggi/2003/03lr0002.html?numLegge=2&amp;annoLegge=2003&amp;tipoLegge=Alr","Legge regionale 9 gennaio 2003, n. 2, art. 18
modificata con L.R. n. 10/2013")</f>
        <v>Legge regionale 9 gennaio 2003, n. 2, art. 18
modificata con L.R. n. 10/2013</v>
      </c>
      <c r="C3" s="4" t="str">
        <f>HYPERLINK("http://bur.regione.veneto.it/BurvServices/pubblica/DettaglioDgr.aspx?id=278112","Bur n. 75 del 01 agosto 2014
Dgr. n. 1193 del 15 luglio 2014")</f>
        <v>Bur n. 75 del 01 agosto 2014
Dgr. n. 1193 del 15 luglio 2014</v>
      </c>
      <c r="D3" s="15"/>
      <c r="E3" s="15"/>
      <c r="F3" s="15"/>
      <c r="G3" s="15"/>
      <c r="H3" s="15"/>
      <c r="I3" s="15"/>
      <c r="J3" s="15"/>
      <c r="K3" s="15"/>
      <c r="L3" s="15"/>
      <c r="M3" s="15"/>
      <c r="N3" s="15"/>
      <c r="O3" s="15"/>
      <c r="P3" s="15"/>
      <c r="Q3" s="15"/>
      <c r="R3" s="15"/>
      <c r="S3" s="15"/>
      <c r="T3" s="15"/>
      <c r="U3" s="15"/>
      <c r="V3" s="15"/>
      <c r="W3" s="15"/>
    </row>
    <row r="4" spans="1:23" ht="56.25" customHeight="1">
      <c r="A4" s="16" t="s">
        <v>176</v>
      </c>
      <c r="B4" s="4" t="str">
        <f>HYPERLINK("http://www.consiglioveneto.it/crvportal/leggi/2003/03lr0002.html?numLegge=2&amp;annoLegge=2003&amp;tipoLegge=Alr","Legge regionale 9 gennaio 2003, n. 2, art. 11
modificata con L.R. n. 10/2013")</f>
        <v>Legge regionale 9 gennaio 2003, n. 2, art. 11
modificata con L.R. n. 10/2013</v>
      </c>
      <c r="C4" s="4" t="str">
        <f>HYPERLINK("http://bur.regione.veneto.it/BurvServices/Pubblica/DettaglioDgr.aspx?id=221072","Bur n. 8 del 26/01/2010
Dgr. n. 3973 del
 22 dicembre 2009
")</f>
        <v xml:space="preserve">Bur n. 8 del 26/01/2010
Dgr. n. 3973 del
 22 dicembre 2009
</v>
      </c>
      <c r="D4" s="15"/>
      <c r="E4" s="15"/>
      <c r="F4" s="15"/>
      <c r="G4" s="15"/>
      <c r="H4" s="15"/>
      <c r="I4" s="15"/>
      <c r="J4" s="15"/>
      <c r="K4" s="15"/>
      <c r="L4" s="15"/>
      <c r="M4" s="15"/>
      <c r="N4" s="15"/>
      <c r="O4" s="15"/>
      <c r="P4" s="15"/>
      <c r="Q4" s="15"/>
      <c r="R4" s="15"/>
      <c r="S4" s="15"/>
      <c r="T4" s="15"/>
      <c r="U4" s="15"/>
      <c r="V4" s="15"/>
      <c r="W4" s="15"/>
    </row>
    <row r="5" spans="1:23" ht="56.25" customHeight="1">
      <c r="A5" s="16" t="s">
        <v>177</v>
      </c>
      <c r="B5" s="4" t="str">
        <f>HYPERLINK("http://www.consiglioveneto.it/crvportal/leggi/2003/03lr0002.html?numLegge=2&amp;annoLegge=2003&amp;tipoLegge=Alr","Legge regionale 9 gennaio 2003, n. 2, art. 11
modificata con L.R. n. 10/2013")</f>
        <v>Legge regionale 9 gennaio 2003, n. 2, art. 11
modificata con L.R. n. 10/2013</v>
      </c>
      <c r="C5" s="4" t="str">
        <f>HYPERLINK("http://bur.regione.veneto.it/BurvServices/pubblica/DettaglioDecreto.aspx?id=282179","Bur n. 95 del 03 ottobre 2014
Decreto DEL DIRETTORE DELLA SEZIONE FLUSSI MIGRATORI n. 81 del 18 settembre 2014")</f>
        <v>Bur n. 95 del 03 ottobre 2014
Decreto DEL DIRETTORE DELLA SEZIONE FLUSSI MIGRATORI n. 81 del 18 settembre 2014</v>
      </c>
      <c r="D5" s="15"/>
      <c r="E5" s="15"/>
      <c r="F5" s="15"/>
      <c r="G5" s="15"/>
      <c r="H5" s="15"/>
      <c r="I5" s="15"/>
      <c r="J5" s="15"/>
      <c r="K5" s="15"/>
      <c r="L5" s="15"/>
      <c r="M5" s="15"/>
      <c r="N5" s="15"/>
      <c r="O5" s="15"/>
      <c r="P5" s="15"/>
      <c r="Q5" s="15"/>
      <c r="R5" s="15"/>
      <c r="S5" s="15"/>
      <c r="T5" s="15"/>
      <c r="U5" s="15"/>
      <c r="V5" s="15"/>
      <c r="W5" s="15"/>
    </row>
    <row r="6" spans="1:23" ht="56.25" customHeight="1">
      <c r="A6" s="16" t="s">
        <v>125</v>
      </c>
      <c r="B6" s="4" t="str">
        <f>HYPERLINK("http://www.consiglioveneto.it/crvportal/leggi/2003/03lr0002.html?numLegge=2&amp;annoLegge=2003&amp;tipoLegge=Alr","Legge regionale 9 gennaio 2003, n. 2
modificata con L.R. n. 10/2013")</f>
        <v>Legge regionale 9 gennaio 2003, n. 2
modificata con L.R. n. 10/2013</v>
      </c>
      <c r="C6" s="22" t="str">
        <f>HYPERLINK("http://bur.regione.veneto.it/BurvServices/pubblica/DettaglioDgr.aspx?id=279905","Bur n. 82 del 22 agosto 2014
Dgr.  n. 1395 del 05 agosto 2014")</f>
        <v>Bur n. 82 del 22 agosto 2014
Dgr.  n. 1395 del 05 agosto 2014</v>
      </c>
      <c r="D6" s="15"/>
      <c r="E6" s="15"/>
      <c r="F6" s="15"/>
      <c r="G6" s="15"/>
      <c r="H6" s="15"/>
      <c r="I6" s="15"/>
      <c r="J6" s="15"/>
      <c r="K6" s="15"/>
      <c r="L6" s="15"/>
      <c r="M6" s="15"/>
      <c r="N6" s="15"/>
      <c r="O6" s="15"/>
      <c r="P6" s="15"/>
      <c r="Q6" s="15"/>
      <c r="R6" s="15"/>
      <c r="S6" s="15"/>
      <c r="T6" s="15"/>
      <c r="U6" s="15"/>
      <c r="V6" s="15"/>
      <c r="W6" s="15"/>
    </row>
    <row r="7" spans="1:23" ht="56.25" customHeight="1">
      <c r="A7" s="16" t="s">
        <v>178</v>
      </c>
      <c r="B7" s="4" t="str">
        <f>HYPERLINK("http://www.consiglioveneto.it/crvportal/leggi/2003/03lr0002.html?numLegge=2&amp;annoLegge=2003&amp;tipoLegge=Alr","Legge regionale 9 gennaio 2003, n. 2
modificata con L.R. n. 10/2013")</f>
        <v>Legge regionale 9 gennaio 2003, n. 2
modificata con L.R. n. 10/2013</v>
      </c>
      <c r="C7" s="22" t="str">
        <f>HYPERLINK("http://bur.regione.veneto.it/BurvServices/pubblica/DettaglioDgr.aspx?id=279909","Bur n. 82 del 22 agosto 2014
Dgr. n. 1396 del 05 agosto 2014")</f>
        <v>Bur n. 82 del 22 agosto 2014
Dgr. n. 1396 del 05 agosto 2014</v>
      </c>
      <c r="D7" s="15"/>
      <c r="E7" s="15"/>
      <c r="F7" s="15"/>
      <c r="G7" s="15"/>
      <c r="H7" s="15"/>
      <c r="I7" s="15"/>
      <c r="J7" s="15"/>
      <c r="K7" s="15"/>
      <c r="L7" s="15"/>
      <c r="M7" s="15"/>
      <c r="N7" s="15"/>
      <c r="O7" s="15"/>
      <c r="P7" s="15"/>
      <c r="Q7" s="15"/>
      <c r="R7" s="15"/>
      <c r="S7" s="15"/>
      <c r="T7" s="15"/>
      <c r="U7" s="15"/>
      <c r="V7" s="15"/>
      <c r="W7" s="15"/>
    </row>
    <row r="8" spans="1:23" ht="56.25" customHeight="1">
      <c r="A8" s="16" t="s">
        <v>179</v>
      </c>
      <c r="B8" s="4" t="str">
        <f>HYPERLINK("http://www.consiglioveneto.it/crvportal/leggi/2003/03lr0002.html?numLegge=2&amp;annoLegge=2003&amp;tipoLegge=Alr","Legge regionale 9 gennaio 2003, n. 2
modificata con L.R. n. 10/2013")</f>
        <v>Legge regionale 9 gennaio 2003, n. 2
modificata con L.R. n. 10/2013</v>
      </c>
      <c r="C8" s="22" t="str">
        <f>HYPERLINK("http://bur.regione.veneto.it/BurvServices/pubblica/DettaglioDgr.aspx?id=279913","Bur n. 82 del 22 agosto 2014
Dgr. n. 1397 del 05 agosto 2014")</f>
        <v>Bur n. 82 del 22 agosto 2014
Dgr. n. 1397 del 05 agosto 2014</v>
      </c>
      <c r="D8" s="15"/>
      <c r="E8" s="15"/>
      <c r="F8" s="15"/>
      <c r="G8" s="15"/>
      <c r="H8" s="15"/>
      <c r="I8" s="15"/>
      <c r="J8" s="15"/>
      <c r="K8" s="15"/>
      <c r="L8" s="15"/>
      <c r="M8" s="15"/>
      <c r="N8" s="15"/>
      <c r="O8" s="15"/>
      <c r="P8" s="15"/>
      <c r="Q8" s="15"/>
      <c r="R8" s="15"/>
      <c r="S8" s="15"/>
      <c r="T8" s="15"/>
      <c r="U8" s="15"/>
      <c r="V8" s="15"/>
      <c r="W8" s="15"/>
    </row>
    <row r="9" spans="1:23" ht="56.25" customHeight="1">
      <c r="A9" s="16" t="s">
        <v>180</v>
      </c>
      <c r="B9" s="4" t="str">
        <f>HYPERLINK("http://www.consiglioveneto.it/crvportal/leggi/2003/03lr0002.html?numLegge=2&amp;annoLegge=2003&amp;tipoLegge=Alr","Legge regionale 9 gennaio 2003, n. 2
modificata con L.R. n. 10/2013")</f>
        <v>Legge regionale 9 gennaio 2003, n. 2
modificata con L.R. n. 10/2013</v>
      </c>
      <c r="C9" s="4" t="str">
        <f>HYPERLINK("http://bur.regione.veneto.it/BurvServices/pubblica/DettaglioDgr.aspx?id=279061","Bur n. 79 del 14 agosto 2014
Dgr. n. 1317 del 28 luglio 2014")</f>
        <v>Bur n. 79 del 14 agosto 2014
Dgr. n. 1317 del 28 luglio 2014</v>
      </c>
      <c r="D9" s="15"/>
      <c r="E9" s="15"/>
      <c r="F9" s="15"/>
      <c r="G9" s="15"/>
      <c r="H9" s="15"/>
      <c r="I9" s="15"/>
      <c r="J9" s="15"/>
      <c r="K9" s="15"/>
      <c r="L9" s="15"/>
      <c r="M9" s="15"/>
      <c r="N9" s="15"/>
      <c r="O9" s="15"/>
      <c r="P9" s="15"/>
      <c r="Q9" s="15"/>
      <c r="R9" s="15"/>
      <c r="S9" s="15"/>
      <c r="T9" s="15"/>
      <c r="U9" s="15"/>
      <c r="V9" s="15"/>
      <c r="W9" s="15"/>
    </row>
    <row r="10" spans="1:23" ht="56.25" customHeight="1">
      <c r="A10" s="16" t="s">
        <v>181</v>
      </c>
      <c r="B10" s="4" t="str">
        <f>HYPERLINK("http://www.consiglioveneto.it/crvportal/leggi/2003/03lr0002.html?numLegge=2&amp;annoLegge=2003&amp;tipoLegge=Alr","Legge regionale 9 gennaio 2003, n. 2, art. 4
modificata con L.R. n. 10/2013  ")</f>
        <v xml:space="preserve">Legge regionale 9 gennaio 2003, n. 2, art. 4
modificata con L.R. n. 10/2013  </v>
      </c>
      <c r="C10" s="4" t="str">
        <f>HYPERLINK("http://bur.regione.veneto.it/BurvServices/pubblica/DettaglioDgr.aspx?id=279060","Bur n. 79 del 14 agosto 2014
Dgr. n. 1316 del 28 luglio 2014")</f>
        <v>Bur n. 79 del 14 agosto 2014
Dgr. n. 1316 del 28 luglio 2014</v>
      </c>
      <c r="D10" s="15"/>
      <c r="E10" s="15"/>
      <c r="F10" s="15"/>
      <c r="G10" s="15"/>
      <c r="H10" s="15"/>
      <c r="I10" s="15"/>
      <c r="J10" s="15"/>
      <c r="K10" s="15"/>
      <c r="L10" s="15"/>
      <c r="M10" s="15"/>
      <c r="N10" s="15"/>
      <c r="O10" s="15"/>
      <c r="P10" s="15"/>
      <c r="Q10" s="15"/>
      <c r="R10" s="15"/>
      <c r="S10" s="15"/>
      <c r="T10" s="15"/>
      <c r="U10" s="15"/>
      <c r="V10" s="15"/>
      <c r="W10" s="15"/>
    </row>
    <row r="11" spans="1:23" ht="56.25" customHeight="1">
      <c r="A11" s="16" t="s">
        <v>182</v>
      </c>
      <c r="B11" s="4" t="str">
        <f>HYPERLINK("http://www.consiglioveneto.it/crvportal/leggi/2003/03lr0002.html?numLegge=2&amp;annoLegge=2003&amp;tipoLegge=Alr","Legge regionale 9 gennaio 2003, n. 2
modificata con L.R. n. 10/2013")</f>
        <v>Legge regionale 9 gennaio 2003, n. 2
modificata con L.R. n. 10/2013</v>
      </c>
      <c r="C11" s="22" t="str">
        <f>HYPERLINK("http://bur.regione.veneto.it/BurvServices/pubblica/DettaglioDgr.aspx?id=278457","Bur n. 77 del 08 agosto 2014
Dgr.  n. 1269 del 22 luglio 2014
")</f>
        <v xml:space="preserve">Bur n. 77 del 08 agosto 2014
Dgr.  n. 1269 del 22 luglio 2014
</v>
      </c>
      <c r="D11" s="15"/>
      <c r="E11" s="15"/>
      <c r="F11" s="15"/>
      <c r="G11" s="15"/>
      <c r="H11" s="15"/>
      <c r="I11" s="15"/>
      <c r="J11" s="15"/>
      <c r="K11" s="15"/>
      <c r="L11" s="15"/>
      <c r="M11" s="15"/>
      <c r="N11" s="15"/>
      <c r="O11" s="15"/>
      <c r="P11" s="15"/>
      <c r="Q11" s="15"/>
      <c r="R11" s="15"/>
      <c r="S11" s="15"/>
      <c r="T11" s="15"/>
      <c r="U11" s="15"/>
      <c r="V11" s="15"/>
      <c r="W11" s="15"/>
    </row>
    <row r="12" spans="1:23" ht="56.25" customHeight="1">
      <c r="A12" s="16" t="s">
        <v>183</v>
      </c>
      <c r="B12" s="4" t="str">
        <f>HYPERLINK("http://www.consiglioveneto.it/crvportal/leggi/2003/03lr0002.html?numLegge=2&amp;annoLegge=2003&amp;tipoLegge=Alr","Legge regionale 9 gennaio 2003, n. 2
modificata con L.R. n. 10/2013")</f>
        <v>Legge regionale 9 gennaio 2003, n. 2
modificata con L.R. n. 10/2013</v>
      </c>
      <c r="C12" s="4" t="str">
        <f>HYPERLINK("http://bur.regione.veneto.it/BurvServices/Pubblica/DettaglioDgr.aspx?id=221072","Bur n. 8 del 26/01/2010
Dgr. n. 3973 del
22 dicembre 2009
")</f>
        <v xml:space="preserve">Bur n. 8 del 26/01/2010
Dgr. n. 3973 del
22 dicembre 2009
</v>
      </c>
      <c r="D12" s="15"/>
      <c r="E12" s="15"/>
      <c r="F12" s="15"/>
      <c r="G12" s="15"/>
      <c r="H12" s="15"/>
      <c r="I12" s="15"/>
      <c r="J12" s="15"/>
      <c r="K12" s="15"/>
      <c r="L12" s="15"/>
      <c r="M12" s="15"/>
      <c r="N12" s="15"/>
      <c r="O12" s="15"/>
      <c r="P12" s="15"/>
      <c r="Q12" s="15"/>
      <c r="R12" s="15"/>
      <c r="S12" s="15"/>
      <c r="T12" s="15"/>
      <c r="U12" s="15"/>
      <c r="V12" s="15"/>
      <c r="W12" s="15"/>
    </row>
  </sheetData>
  <mergeCells count="1">
    <mergeCell ref="A1:C1"/>
  </mergeCells>
  <hyperlinks>
    <hyperlink ref="B3" r:id="rId1" display="http://www.consiglioveneto.it/crvportal/leggi/2003/03lr0002.html?numLegge=2&amp;annoLegge=2003&amp;tipoLegge=Alr"/>
    <hyperlink ref="C3" r:id="rId2" display="http://bur.regione.veneto.it/BurvServices/pubblica/DettaglioDgr.aspx?id=278112"/>
    <hyperlink ref="B4" r:id="rId3" display="http://www.consiglioveneto.it/crvportal/leggi/2003/03lr0002.html?numLegge=2&amp;annoLegge=2003&amp;tipoLegge=Alr"/>
    <hyperlink ref="C4" r:id="rId4" display="http://bur.regione.veneto.it/BurvServices/Pubblica/DettaglioDgr.aspx?id=221072"/>
    <hyperlink ref="B5" r:id="rId5" display="http://www.consiglioveneto.it/crvportal/leggi/2003/03lr0002.html?numLegge=2&amp;annoLegge=2003&amp;tipoLegge=Alr"/>
    <hyperlink ref="C5" r:id="rId6" display="http://bur.regione.veneto.it/BurvServices/pubblica/DettaglioDecreto.aspx?id=282179"/>
    <hyperlink ref="B6" r:id="rId7" display="http://www.consiglioveneto.it/crvportal/leggi/2003/03lr0002.html?numLegge=2&amp;annoLegge=2003&amp;tipoLegge=Alr"/>
    <hyperlink ref="C6" r:id="rId8" display="http://bur.regione.veneto.it/BurvServices/pubblica/DettaglioDgr.aspx?id=279905"/>
    <hyperlink ref="B7" r:id="rId9" display="http://www.consiglioveneto.it/crvportal/leggi/2003/03lr0002.html?numLegge=2&amp;annoLegge=2003&amp;tipoLegge=Alr"/>
    <hyperlink ref="C7" r:id="rId10" display="http://bur.regione.veneto.it/BurvServices/pubblica/DettaglioDgr.aspx?id=279909"/>
    <hyperlink ref="B8" r:id="rId11" display="http://www.consiglioveneto.it/crvportal/leggi/2003/03lr0002.html?numLegge=2&amp;annoLegge=2003&amp;tipoLegge=Alr"/>
    <hyperlink ref="C8" r:id="rId12" display="http://bur.regione.veneto.it/BurvServices/pubblica/DettaglioDgr.aspx?id=279913"/>
    <hyperlink ref="B9" r:id="rId13" display="http://www.consiglioveneto.it/crvportal/leggi/2003/03lr0002.html?numLegge=2&amp;annoLegge=2003&amp;tipoLegge=Alr"/>
    <hyperlink ref="C9" r:id="rId14" display="http://bur.regione.veneto.it/BurvServices/pubblica/DettaglioDgr.aspx?id=279061"/>
    <hyperlink ref="B10" r:id="rId15" display="http://www.consiglioveneto.it/crvportal/leggi/2003/03lr0002.html?numLegge=2&amp;annoLegge=2003&amp;tipoLegge=Alr"/>
    <hyperlink ref="C10" r:id="rId16" display="http://bur.regione.veneto.it/BurvServices/pubblica/DettaglioDgr.aspx?id=279060"/>
    <hyperlink ref="B11" r:id="rId17" display="http://www.consiglioveneto.it/crvportal/leggi/2003/03lr0002.html?numLegge=2&amp;annoLegge=2003&amp;tipoLegge=Alr"/>
    <hyperlink ref="C11" r:id="rId18" display="http://bur.regione.veneto.it/BurvServices/pubblica/DettaglioDgr.aspx?id=278457"/>
    <hyperlink ref="B12" r:id="rId19" display="http://www.consiglioveneto.it/crvportal/leggi/2003/03lr0002.html?numLegge=2&amp;annoLegge=2003&amp;tipoLegge=Alr"/>
    <hyperlink ref="C12" r:id="rId20" display="http://bur.regione.veneto.it/BurvServices/Pubblica/DettaglioDgr.aspx?id=221072"/>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W1003"/>
  <sheetViews>
    <sheetView workbookViewId="0">
      <selection sqref="A1:C1"/>
    </sheetView>
  </sheetViews>
  <sheetFormatPr defaultColWidth="46.85546875" defaultRowHeight="56.25" customHeight="1"/>
  <sheetData>
    <row r="1" spans="1:23" ht="45" customHeight="1">
      <c r="A1" s="60" t="s">
        <v>184</v>
      </c>
      <c r="B1" s="51"/>
      <c r="C1" s="51"/>
    </row>
    <row r="2" spans="1:23" ht="56.25" customHeight="1">
      <c r="A2" s="2" t="s">
        <v>1</v>
      </c>
      <c r="B2" s="2" t="s">
        <v>2</v>
      </c>
      <c r="C2" s="2" t="s">
        <v>3</v>
      </c>
    </row>
    <row r="3" spans="1:23" ht="56.25" customHeight="1">
      <c r="A3" s="17" t="s">
        <v>185</v>
      </c>
      <c r="B3" s="4" t="str">
        <f>HYPERLINK("http://www.parlamento.it/parlam/leggi/00053l.htm","Legge  8 marzo 2003, n. 53")</f>
        <v>Legge  8 marzo 2003, n. 53</v>
      </c>
      <c r="C3" s="4" t="str">
        <f>HYPERLINK("http://bur.regione.veneto.it/BurvServices/Pubblica/DettaglioDgr.aspx?id=314423","Bur n. 2 del 08 gennaio 2016   Dgr. n. 2127 ")</f>
        <v xml:space="preserve">Bur n. 2 del 08 gennaio 2016   Dgr. n. 2127 </v>
      </c>
    </row>
    <row r="4" spans="1:23" ht="56.25" customHeight="1">
      <c r="A4" s="25" t="s">
        <v>186</v>
      </c>
      <c r="B4" s="4" t="str">
        <f>HYPERLINK("http://www.consiglioveneto.it/crvportal/leggi/2001/01lr0020.html?numLegge=20&amp;annoLegge=2001&amp;tipoLegge=Alr","Legge regionale 16 agosto 2001, n. 20")</f>
        <v>Legge regionale 16 agosto 2001, n. 20</v>
      </c>
      <c r="C4" s="4" t="str">
        <f>HYPERLINK("http://bur.regione.veneto.it/BurvServices/pubblica/DettaglioDgr.aspx?id=308605","Bur n. 98 del 16 ottobre 2015
Dgr.  n. 1359 del 09 ottobre 2015
")</f>
        <v xml:space="preserve">Bur n. 98 del 16 ottobre 2015
Dgr.  n. 1359 del 09 ottobre 2015
</v>
      </c>
    </row>
    <row r="5" spans="1:23" ht="56.25" customHeight="1">
      <c r="A5" s="12" t="s">
        <v>187</v>
      </c>
      <c r="B5" s="26" t="str">
        <f>HYPERLINK("http://www.consiglioveneto.it/crvportal/leggi/1990/90lr0010.html?numLegge=10&amp;annoLegge=1990&amp;tipoLegge=Alr","Legge Regionale 30 gennaio 1990 n. 10.")</f>
        <v>Legge Regionale 30 gennaio 1990 n. 10.</v>
      </c>
      <c r="C5" s="4" t="str">
        <f>HYPERLINK("http://bur.regione.veneto.it/BurvServices/pubblica/DettaglioDgr.aspx?id=317627","Bur n. 14 del 19 febbraio 2016 Dgr. n. 149 del 16 febbraio 2016")</f>
        <v>Bur n. 14 del 19 febbraio 2016 Dgr. n. 149 del 16 febbraio 2016</v>
      </c>
      <c r="D5" s="27"/>
      <c r="E5" s="27"/>
      <c r="F5" s="27"/>
      <c r="G5" s="27"/>
      <c r="H5" s="27"/>
      <c r="I5" s="27"/>
      <c r="J5" s="27"/>
      <c r="K5" s="27"/>
      <c r="L5" s="27"/>
      <c r="M5" s="27"/>
      <c r="N5" s="27"/>
      <c r="O5" s="27"/>
      <c r="P5" s="27"/>
      <c r="Q5" s="27"/>
      <c r="R5" s="27"/>
      <c r="S5" s="27"/>
      <c r="T5" s="27"/>
      <c r="U5" s="27"/>
      <c r="V5" s="27"/>
      <c r="W5" s="27"/>
    </row>
    <row r="6" spans="1:23" ht="56.25" customHeight="1">
      <c r="A6" s="28" t="s">
        <v>188</v>
      </c>
      <c r="B6" s="29" t="str">
        <f>HYPERLINK("http://www.normattiva.it/uri-res/N2Ls?urn:nir:stato:legge:2009-07-15;94!vig=~art3","Legge 15/07/2009, n. 94, art. 3 commi da 7 a 13 ")</f>
        <v xml:space="preserve">Legge 15/07/2009, n. 94, art. 3 commi da 7 a 13 </v>
      </c>
      <c r="C6" s="4" t="str">
        <f>HYPERLINK("http://bur.regione.veneto.it/BurvServices/Pubblica/DettaglioDgr.aspx?id=291291","Bur n. 16 del 13 febbraio 2015 Dgr. n. 81 del 27 gennaio 2015")</f>
        <v>Bur n. 16 del 13 febbraio 2015 Dgr. n. 81 del 27 gennaio 2015</v>
      </c>
      <c r="D6" s="27"/>
      <c r="E6" s="27"/>
      <c r="F6" s="27"/>
      <c r="G6" s="27"/>
      <c r="H6" s="27"/>
      <c r="I6" s="27"/>
      <c r="J6" s="27"/>
      <c r="K6" s="27"/>
      <c r="L6" s="27"/>
      <c r="M6" s="27"/>
      <c r="N6" s="27"/>
      <c r="O6" s="27"/>
      <c r="P6" s="27"/>
      <c r="Q6" s="27"/>
      <c r="R6" s="27"/>
      <c r="S6" s="27"/>
      <c r="T6" s="27"/>
      <c r="U6" s="27"/>
      <c r="V6" s="27"/>
      <c r="W6" s="27"/>
    </row>
    <row r="7" spans="1:23" ht="56.25" customHeight="1">
      <c r="A7" s="17" t="s">
        <v>189</v>
      </c>
      <c r="B7" s="4" t="str">
        <f>HYPERLINK("http://www.regione.veneto.it/web/guest/programma-operativo-fse-2014-2020","POR FSE 2014-2020 - Asse I Occupabilità - Aziende in rete nella formazione continua - Strumenti per la competitività delle imprese venete - Anno 2016")</f>
        <v>POR FSE 2014-2020 - Asse I Occupabilità - Aziende in rete nella formazione continua - Strumenti per la competitività delle imprese venete - Anno 2016</v>
      </c>
      <c r="C7" s="4" t="str">
        <f>HYPERLINK("http://bur.regione.veneto.it/BurvServices/pubblica/DettaglioDgr.aspx?id=315516","Bur n. 6 del 22 gennaio 2016 Dgr. n. 37 del 19 gennaio 2016")</f>
        <v>Bur n. 6 del 22 gennaio 2016 Dgr. n. 37 del 19 gennaio 2016</v>
      </c>
    </row>
    <row r="8" spans="1:23" ht="56.25" customHeight="1">
      <c r="A8" s="17" t="s">
        <v>190</v>
      </c>
      <c r="B8" s="4" t="str">
        <f>HYPERLINK("http://www.regione.veneto.it/web/guest/programma-operativo-fse-2014-2020","POR FSE 2014-2020 - Asse I Occupabilità - PIU'COMPETENTI PIU'COMPETITIVE - La formazione continua per le aziende venete - Modalità a sportello - Anno 2016 ")</f>
        <v xml:space="preserve">POR FSE 2014-2020 - Asse I Occupabilità - PIU'COMPETENTI PIU'COMPETITIVE - La formazione continua per le aziende venete - Modalità a sportello - Anno 2016 </v>
      </c>
      <c r="C8" s="4" t="str">
        <f>HYPERLINK("http://bur.regione.veneto.it/BurvServices/pubblica/DettaglioDgr.aspx?id=315517","Bur n. 6 del 22 gennaio 2016 Dgr. n. 37 del 19 gennaio 2016")</f>
        <v>Bur n. 6 del 22 gennaio 2016 Dgr. n. 37 del 19 gennaio 2016</v>
      </c>
    </row>
    <row r="9" spans="1:23" ht="56.25" customHeight="1">
      <c r="A9" s="17" t="s">
        <v>191</v>
      </c>
      <c r="B9" s="4" t="str">
        <f>HYPERLINK("http://www.regione.veneto.it/web/guest/programma-operativo-fse-2014-2020","POR FSE Regione Veneto 2014/2020 – Reg.to UE n. 1303/2013 e 1304/2013. Asse III –Istruzione e formazione – Priorità 10.i - Obiettivo Specifico 10.")</f>
        <v>POR FSE Regione Veneto 2014/2020 – Reg.to UE n. 1303/2013 e 1304/2013. Asse III –Istruzione e formazione – Priorità 10.i - Obiettivo Specifico 10.</v>
      </c>
      <c r="C9" s="4" t="str">
        <f>HYPERLINK("http://bur.regione.veneto.it/BurvServices/pubblica/DettaglioDgr.aspx?id=302052","Bur n. 70 del 17 luglio 2015
Dgr. n. 876 del 13 luglio 2015
")</f>
        <v xml:space="preserve">Bur n. 70 del 17 luglio 2015
Dgr. n. 876 del 13 luglio 2015
</v>
      </c>
    </row>
    <row r="10" spans="1:23" ht="56.25" customHeight="1">
      <c r="A10" s="17" t="s">
        <v>192</v>
      </c>
      <c r="B10" s="4" t="str">
        <f>HYPERLINK("http://www.regione.veneto.it/web/guest/programma-operativo-fse-2014-2020","POR FSE Regione Veneto 2014/2020 – Reg.to UE n. 1303/2013 e 1304/2013. Asse III – Istruzione e formazione – Priorità 10.i - Obiettivo Specifico 10.")</f>
        <v>POR FSE Regione Veneto 2014/2020 – Reg.to UE n. 1303/2013 e 1304/2013. Asse III – Istruzione e formazione – Priorità 10.i - Obiettivo Specifico 10.</v>
      </c>
      <c r="C10" s="4" t="str">
        <f>HYPERLINK("http://bur.regione.veneto.it/BurvServices/pubblica/DettaglioDgr.aspx?id=302053","Bur n. 70 del 17 luglio 2015
Dgr. n. 877 del 13 luglio 2015
")</f>
        <v xml:space="preserve">Bur n. 70 del 17 luglio 2015
Dgr. n. 877 del 13 luglio 2015
</v>
      </c>
    </row>
    <row r="11" spans="1:23" ht="56.25" customHeight="1">
      <c r="A11" s="17" t="s">
        <v>193</v>
      </c>
      <c r="B11" s="4" t="str">
        <f>HYPERLINK("http://www.parlamento.it/parlam/leggi/00053l.htm","Legge  8 marzo 2003, n. 53")</f>
        <v>Legge  8 marzo 2003, n. 53</v>
      </c>
      <c r="C11" s="4" t="str">
        <f>HYPERLINK("http://bur.regione.veneto.it/BurvServices/pubblica/DettaglioDgr.aspx?id=302054","Bur n. 70 del 17 luglio 2015
Dgr.n. 875 del 13 luglio 2015
")</f>
        <v xml:space="preserve">Bur n. 70 del 17 luglio 2015
Dgr.n. 875 del 13 luglio 2015
</v>
      </c>
    </row>
    <row r="12" spans="1:23" ht="56.25" customHeight="1">
      <c r="A12" s="17" t="s">
        <v>194</v>
      </c>
      <c r="B12" s="4" t="str">
        <f>HYPERLINK("http://www.parlamento.it/parlam/leggi/00053l.htm","Legge  8 marzo 2003, n. 53")</f>
        <v>Legge  8 marzo 2003, n. 53</v>
      </c>
      <c r="C12" s="4" t="str">
        <f>HYPERLINK("http://bur.regione.veneto.it/BurvServices/pubblica/DettaglioDgr.aspx?id=302051","Bur n. 70 del 17 luglio 2015
Dgr. 874 del 13 luglio 2015
")</f>
        <v xml:space="preserve">Bur n. 70 del 17 luglio 2015
Dgr. 874 del 13 luglio 2015
</v>
      </c>
    </row>
    <row r="13" spans="1:23" ht="56.25" customHeight="1">
      <c r="A13" s="17" t="s">
        <v>195</v>
      </c>
      <c r="B13" s="4" t="str">
        <f>HYPERLINK("http://www.gazzettaufficiale.it/eli/id/1998/11/25/098G0457/sg","Decreto Ambiente 28 aprile 1998, n. 406 (Art.10, comma 4 e Art. 11 comma 1 lett. a) ")</f>
        <v xml:space="preserve">Decreto Ambiente 28 aprile 1998, n. 406 (Art.10, comma 4 e Art. 11 comma 1 lett. a) </v>
      </c>
      <c r="C13" s="4" t="str">
        <f>HYPERLINK("http://bur.regione.veneto.it/BurvServices/Pubblica/DettaglioDgr.aspx?id=253961","Bur n. 68 del 09 agosto 2013
Dgr. n. 1325 del 23 luglio 2013
")</f>
        <v xml:space="preserve">Bur n. 68 del 09 agosto 2013
Dgr. n. 1325 del 23 luglio 2013
</v>
      </c>
    </row>
    <row r="14" spans="1:23" ht="56.25" customHeight="1">
      <c r="A14" s="17" t="s">
        <v>196</v>
      </c>
      <c r="B14" s="4" t="str">
        <f>HYPERLINK("http://bur.regione.veneto.it/BurvServices/Pubblica/DettaglioDgr.aspx?id=295440","GARANZIA GIOVANI ")</f>
        <v xml:space="preserve">GARANZIA GIOVANI </v>
      </c>
      <c r="C14" s="4" t="str">
        <f>HYPERLINK("http://bur.regione.veneto.it/BurvServices/pubblica/DettaglioDecreto.aspx?id=299311","Bur n. 56 del 05 giugno 2015
Decreto DEL DIRETTORE DELLA SEZIONE FORMAZIONE n. 828 del 21 maggio 2015
")</f>
        <v xml:space="preserve">Bur n. 56 del 05 giugno 2015
Decreto DEL DIRETTORE DELLA SEZIONE FORMAZIONE n. 828 del 21 maggio 2015
</v>
      </c>
    </row>
    <row r="15" spans="1:23" ht="56.25" customHeight="1">
      <c r="A15" s="17" t="s">
        <v>197</v>
      </c>
      <c r="B15" s="4" t="str">
        <f>HYPERLINK("http://www.consiglioveneto.it/crvportal/leggi/2009/09lr0003.html?numLegge=3&amp;annoLegge=2009&amp;tipoLegge=Alr","Legge regionale 13 marzo 2009, n. 3")</f>
        <v>Legge regionale 13 marzo 2009, n. 3</v>
      </c>
      <c r="C15" s="4" t="str">
        <f>HYPERLINK("http://bur.regione.veneto.it/BurvServices/Pubblica/DettaglioDgr.aspx?id=297135","Bur n. 45 del 08 maggio 2015
Dgr. n. 585 del 21 aprile 2015
")</f>
        <v xml:space="preserve">Bur n. 45 del 08 maggio 2015
Dgr. n. 585 del 21 aprile 2015
</v>
      </c>
    </row>
    <row r="16" spans="1:23" ht="56.25" customHeight="1">
      <c r="A16" s="16" t="s">
        <v>198</v>
      </c>
      <c r="B16" s="4" t="str">
        <f>HYPERLINK("http://www.consiglioveneto.it/crvportal/leggi/1990/90lr0010.html?numLegge=10&amp;annoLegge=1990&amp;tipoLegge=Alr","
Legge regionale 30
gennaio 1990, n. 10  e succ. mod.")</f>
        <v xml:space="preserve">
Legge regionale 30
gennaio 1990, n. 10  e succ. mod.</v>
      </c>
      <c r="C16" s="4" t="str">
        <f>HYPERLINK("http://bur.regione.veneto.it/BurvServices/pubblica/DettaglioDgr.aspx?id=312397","Bur n. 116 del 11 dicembre 2015 Dgr.  n. 1757  del 1 dicembre 2015")</f>
        <v>Bur n. 116 del 11 dicembre 2015 Dgr.  n. 1757  del 1 dicembre 2015</v>
      </c>
    </row>
    <row r="17" spans="1:3" ht="56.25" customHeight="1">
      <c r="A17" s="16" t="s">
        <v>199</v>
      </c>
      <c r="B17" s="4" t="str">
        <f>HYPERLINK("http://www.garanziagiovani.gov.it/Pagine/default.aspx","GARANZIA GIOVANI 
- Facciamo Impresa -")</f>
        <v>GARANZIA GIOVANI 
- Facciamo Impresa -</v>
      </c>
      <c r="C17" s="4" t="str">
        <f>HYPERLINK("http://bur.regione.veneto.it/BurvServices/Pubblica/DettaglioDgr.aspx?id=273152","Bur n. 41 del 18 aprile 2014
Dgr. n. 555 del 15 aprile 2014")</f>
        <v>Bur n. 41 del 18 aprile 2014
Dgr. n. 555 del 15 aprile 2014</v>
      </c>
    </row>
    <row r="18" spans="1:3" ht="56.25" customHeight="1">
      <c r="A18" s="16" t="s">
        <v>200</v>
      </c>
      <c r="B18" s="4" t="str">
        <f>HYPERLINK("http://www.regione.veneto.it/web/guest/programma-operativo-fse-2014-2020"," Programma Operativo Regionale - Fondo Sociale Europeo 2014-2020. Asse 1 Occupabilità. 
")</f>
        <v xml:space="preserve"> Programma Operativo Regionale - Fondo Sociale Europeo 2014-2020. Asse 1 Occupabilità. 
</v>
      </c>
      <c r="C18" s="4" t="str">
        <f>HYPERLINK("http://bur.regione.veneto.it/BurvServices/pubblica/DettaglioDecreto.aspx?id=314947","Bur n. 4 del 15 gennaio 2016 decreto del direttore della sezione formazione n. 2042 del 29 ottobre 2015 approvazione risultanze istruttorie dei progetti formativi per il settore del restauro dei beni culturali anno 2015.")</f>
        <v>Bur n. 4 del 15 gennaio 2016 decreto del direttore della sezione formazione n. 2042 del 29 ottobre 2015 approvazione risultanze istruttorie dei progetti formativi per il settore del restauro dei beni culturali anno 2015.</v>
      </c>
    </row>
    <row r="20" spans="1:3" ht="56.25" customHeight="1">
      <c r="A20" s="17" t="s">
        <v>201</v>
      </c>
      <c r="B20" s="4" t="str">
        <f>HYPERLINK("http://www.garanziagiovani.gov.it/Pagine/default.aspx","GARANZIA GIOVANI ")</f>
        <v xml:space="preserve">GARANZIA GIOVANI </v>
      </c>
      <c r="C20" s="4" t="str">
        <f>HYPERLINK("http://bur.regione.veneto.it/BurvServices/pubblica/DettaglioDgr.aspx?id=297509","Bur n. 45 del 08 maggio 2015
Dgr. n. 666 del 28 aprile 2015")</f>
        <v>Bur n. 45 del 08 maggio 2015
Dgr. n. 666 del 28 aprile 2015</v>
      </c>
    </row>
    <row r="21" spans="1:3" ht="56.25" customHeight="1">
      <c r="A21" s="17" t="s">
        <v>202</v>
      </c>
      <c r="B21" s="4" t="str">
        <f>HYPERLINK("http://www.garanziagiovani.gov.it/Pagine/default.aspx","GARANZIA GIOVANI ")</f>
        <v xml:space="preserve">GARANZIA GIOVANI </v>
      </c>
      <c r="C21" s="4" t="str">
        <f>HYPERLINK("http://bur.regione.veneto.it/BurvServices/pubblica/DettaglioDgr.aspx?id=289079","Bur n. 1 del 02 gennaio 2015
Dgr.  n. 2747 del 29 dicembre 2014")</f>
        <v>Bur n. 1 del 02 gennaio 2015
Dgr.  n. 2747 del 29 dicembre 2014</v>
      </c>
    </row>
    <row r="22" spans="1:3" ht="56.25" customHeight="1">
      <c r="A22" s="17" t="s">
        <v>203</v>
      </c>
      <c r="B22" s="4" t="str">
        <f>HYPERLINK("http://www.normattiva.it/uri-res/N2Ls?urn:nir:stato:decreto.legislativo:2008-04-09;81!vig=","D.Lgs. 9 aprile 2008, n. 81 ")</f>
        <v xml:space="preserve">D.Lgs. 9 aprile 2008, n. 81 </v>
      </c>
      <c r="C22" s="4" t="str">
        <f>HYPERLINK("http://bur.regione.veneto.it/BurvServices/Pubblica/DettaglioDgr.aspx?id=238837","Bur n. 24 del 30 marzo 2012
Dgr. n. 399 del 16 marzo 2012
")</f>
        <v xml:space="preserve">Bur n. 24 del 30 marzo 2012
Dgr. n. 399 del 16 marzo 2012
</v>
      </c>
    </row>
    <row r="23" spans="1:3" ht="56.25" customHeight="1">
      <c r="A23" s="17" t="s">
        <v>204</v>
      </c>
      <c r="B23" s="4" t="str">
        <f>HYPERLINK("http://www.normattiva.it/uri-res/N2Ls?urn:nir:stato:legge:2006-02-22;84!vig=","Legge 22 febbraio 2006, n. 84 ")</f>
        <v xml:space="preserve">Legge 22 febbraio 2006, n. 84 </v>
      </c>
      <c r="C23" s="4" t="str">
        <f>HYPERLINK("http://bur.regione.veneto.it/BurvServices/Pubblica/DettaglioDgr.aspx?id=243318","Bur n. 88 del 26 ottobre 2012
D.gr. n. 2104 del 17 ottobre 2012
")</f>
        <v xml:space="preserve">Bur n. 88 del 26 ottobre 2012
D.gr. n. 2104 del 17 ottobre 2012
</v>
      </c>
    </row>
    <row r="24" spans="1:3" ht="56.25" customHeight="1">
      <c r="A24" s="17" t="s">
        <v>205</v>
      </c>
      <c r="B24" s="4" t="str">
        <f>HYPERLINK("http://www.parlamento.it/parlam/leggi/00053l.htm","Legge  8 marzo 2003, n. 53")</f>
        <v>Legge  8 marzo 2003, n. 53</v>
      </c>
      <c r="C24" s="4" t="str">
        <f>HYPERLINK("http://bur.regione.veneto.it/BurvServices/Pubblica/DettaglioDgr.aspx?id=292537","Bur n. 20 del 27 febbraio 2015
Dgr. n. 139 del 10 febbraio 2015")</f>
        <v>Bur n. 20 del 27 febbraio 2015
Dgr. n. 139 del 10 febbraio 2015</v>
      </c>
    </row>
    <row r="25" spans="1:3" ht="56.25" customHeight="1">
      <c r="A25" s="17" t="s">
        <v>206</v>
      </c>
      <c r="B25" s="4" t="str">
        <f>HYPERLINK("http://www.consiglioveneto.it/crvportal/leggi/2009/09lr0003.html?numLegge=3&amp;annoLegge=2009&amp;tipoLegge=Alr","Legge regionale 13 marzo 2009, n. 3")</f>
        <v>Legge regionale 13 marzo 2009, n. 3</v>
      </c>
      <c r="C25" s="4" t="str">
        <f>HYPERLINK("http://bur.regione.veneto.it/BurvServices/pubblica/DettaglioDgr.aspx?id=275266","Bur n. 55 del 30 maggio 2014
Dgr. n. 804 del 27 maggio 2014")</f>
        <v>Bur n. 55 del 30 maggio 2014
Dgr. n. 804 del 27 maggio 2014</v>
      </c>
    </row>
    <row r="26" spans="1:3" ht="56.25" customHeight="1">
      <c r="A26" s="17" t="s">
        <v>207</v>
      </c>
      <c r="B26" s="4" t="str">
        <f>HYPERLINK("http://www.interno.gov.it/mininterno/export/sites/default/it/sezioni/ministero/dipartimenti/dip_pubblica_sicurezza/direzione_centrale_di_sanita/scheda_17274.html"," D.Lgs 9 aprile 2008, n. 81 - Art. 11, comma 1, lett. b –")</f>
        <v xml:space="preserve"> D.Lgs 9 aprile 2008, n. 81 - Art. 11, comma 1, lett. b –</v>
      </c>
      <c r="C26" s="4" t="str">
        <f>HYPERLINK("http://bur.regione.veneto.it/BurvServices/pubblica/DettaglioDgr.aspx?id=251612","Bur n. 54 del 28 giugno 2013
Dgr. N. 1013 del 18 giugno 2013
")</f>
        <v xml:space="preserve">Bur n. 54 del 28 giugno 2013
Dgr. N. 1013 del 18 giugno 2013
</v>
      </c>
    </row>
    <row r="27" spans="1:3" ht="56.25" customHeight="1">
      <c r="A27" s="17" t="s">
        <v>208</v>
      </c>
      <c r="B27" s="4" t="str">
        <f>HYPERLINK("http://www.parlamento.it/parlam/leggi/deleghe/08081dl.htm","D.Lgs. 81/08 - Art. 11, comma 7 - 
")</f>
        <v xml:space="preserve">D.Lgs. 81/08 - Art. 11, comma 7 - 
</v>
      </c>
      <c r="C27" s="4" t="str">
        <f>HYPERLINK("http://bur.regione.veneto.it/BurvServices/pubblica/DettaglioDgr.aspx?id=240438","Bur n. 46 del 15/06/2012
Dgr. n. 1015 del 05 giugno 2012
")</f>
        <v xml:space="preserve">Bur n. 46 del 15/06/2012
Dgr. n. 1015 del 05 giugno 2012
</v>
      </c>
    </row>
    <row r="28" spans="1:3" ht="56.25" customHeight="1">
      <c r="A28" s="17" t="s">
        <v>209</v>
      </c>
      <c r="B28" s="4" t="str">
        <f>HYPERLINK("http://www.consiglioveneto.it/crvportal/leggi/1990/90lr0010.html?numLegge=10&amp;annoLegge=1990&amp;tipoLegge=Alr","Legge regionale 30 gennaio 1990, n. 10, art. 28 c. 1")</f>
        <v>Legge regionale 30 gennaio 1990, n. 10, art. 28 c. 1</v>
      </c>
      <c r="C28" s="4" t="str">
        <f>HYPERLINK("http://bur.regione.veneto.it/BurvServices/pubblica/DettaglioDgr.aspx?id=291115","Bur n. 15 del 10 febbraio 2015
Dgr. n. 2752 del 29 dicembre 2014")</f>
        <v>Bur n. 15 del 10 febbraio 2015
Dgr. n. 2752 del 29 dicembre 2014</v>
      </c>
    </row>
    <row r="29" spans="1:3" ht="56.25" customHeight="1">
      <c r="A29" s="17" t="s">
        <v>210</v>
      </c>
      <c r="B29" s="4" t="str">
        <f>HYPERLINK("http://www.consiglioveneto.it/crvportal/leggi/1990/90lr0010.html?numLegge=10&amp;annoLegge=1990&amp;tipoLegge=Alr","Legge regionale  30/01/1990, n. 10")</f>
        <v>Legge regionale  30/01/1990, n. 10</v>
      </c>
      <c r="C29" s="4" t="str">
        <f>HYPERLINK("http://bur.regione.veneto.it/BurvServices/pubblica/DettaglioDgr.aspx?id=286884","Bur n. 116 del 05 dicembre 2014
Dgr. n. 2261 del 27 novembre 2014")</f>
        <v>Bur n. 116 del 05 dicembre 2014
Dgr. n. 2261 del 27 novembre 2014</v>
      </c>
    </row>
    <row r="31" spans="1:3" ht="56.25" customHeight="1">
      <c r="A31" s="14"/>
      <c r="B31" s="14"/>
      <c r="C31" s="14"/>
    </row>
    <row r="32" spans="1:3" ht="56.25" customHeight="1">
      <c r="A32" s="14"/>
      <c r="B32" s="14"/>
      <c r="C32" s="14"/>
    </row>
    <row r="33" spans="1:3" ht="56.25" customHeight="1">
      <c r="A33" s="14"/>
      <c r="B33" s="14"/>
      <c r="C33" s="14"/>
    </row>
    <row r="34" spans="1:3" ht="56.25" customHeight="1">
      <c r="A34" s="14"/>
      <c r="B34" s="14"/>
      <c r="C34" s="14"/>
    </row>
    <row r="35" spans="1:3" ht="56.25" customHeight="1">
      <c r="A35" s="14"/>
      <c r="B35" s="14"/>
      <c r="C35" s="14"/>
    </row>
    <row r="36" spans="1:3" ht="56.25" customHeight="1">
      <c r="A36" s="14"/>
      <c r="B36" s="14"/>
      <c r="C36" s="14"/>
    </row>
    <row r="37" spans="1:3" ht="56.25" customHeight="1">
      <c r="A37" s="14"/>
      <c r="B37" s="14"/>
      <c r="C37" s="14"/>
    </row>
    <row r="38" spans="1:3" ht="56.25" customHeight="1">
      <c r="A38" s="14"/>
      <c r="B38" s="14"/>
      <c r="C38" s="14"/>
    </row>
    <row r="39" spans="1:3" ht="56.25" customHeight="1">
      <c r="A39" s="14"/>
      <c r="B39" s="14"/>
      <c r="C39" s="14"/>
    </row>
    <row r="40" spans="1:3" ht="56.25" customHeight="1">
      <c r="A40" s="14"/>
      <c r="B40" s="14"/>
      <c r="C40" s="14"/>
    </row>
    <row r="41" spans="1:3" ht="56.25" customHeight="1">
      <c r="A41" s="14"/>
      <c r="B41" s="14"/>
      <c r="C41" s="14"/>
    </row>
    <row r="42" spans="1:3" ht="56.25" customHeight="1">
      <c r="A42" s="14"/>
      <c r="B42" s="14"/>
      <c r="C42" s="14"/>
    </row>
    <row r="43" spans="1:3" ht="56.25" customHeight="1">
      <c r="A43" s="14"/>
      <c r="B43" s="14"/>
      <c r="C43" s="14"/>
    </row>
    <row r="44" spans="1:3" ht="56.25" customHeight="1">
      <c r="A44" s="14"/>
      <c r="B44" s="14"/>
      <c r="C44" s="14"/>
    </row>
    <row r="45" spans="1:3" ht="56.25" customHeight="1">
      <c r="A45" s="14"/>
      <c r="B45" s="14"/>
      <c r="C45" s="14"/>
    </row>
    <row r="46" spans="1:3" ht="56.25" customHeight="1">
      <c r="A46" s="14"/>
      <c r="B46" s="14"/>
      <c r="C46" s="14"/>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row r="1000" spans="1:3" ht="56.25" customHeight="1">
      <c r="A1000" s="14"/>
      <c r="B1000" s="14"/>
      <c r="C1000" s="14"/>
    </row>
    <row r="1001" spans="1:3" ht="56.25" customHeight="1">
      <c r="A1001" s="14"/>
      <c r="B1001" s="14"/>
      <c r="C1001" s="14"/>
    </row>
    <row r="1002" spans="1:3" ht="56.25" customHeight="1">
      <c r="A1002" s="14"/>
      <c r="B1002" s="14"/>
      <c r="C1002" s="14"/>
    </row>
    <row r="1003" spans="1:3" ht="56.25" customHeight="1">
      <c r="A1003" s="14"/>
      <c r="B1003" s="14"/>
      <c r="C1003" s="14"/>
    </row>
  </sheetData>
  <mergeCells count="1">
    <mergeCell ref="A1:C1"/>
  </mergeCells>
  <hyperlinks>
    <hyperlink ref="B3" r:id="rId1" display="http://www.parlamento.it/parlam/leggi/00053l.htm"/>
    <hyperlink ref="C3" r:id="rId2" display="http://bur.regione.veneto.it/BurvServices/Pubblica/DettaglioDgr.aspx?id=314423"/>
    <hyperlink ref="B4" r:id="rId3" display="http://www.consiglioveneto.it/crvportal/leggi/2001/01lr0020.html?numLegge=20&amp;annoLegge=2001&amp;tipoLegge=Alr"/>
    <hyperlink ref="C4" r:id="rId4" display="http://bur.regione.veneto.it/BurvServices/pubblica/DettaglioDgr.aspx?id=308605"/>
    <hyperlink ref="B5" r:id="rId5" display="http://www.consiglioveneto.it/crvportal/leggi/1990/90lr0010.html?numLegge=10&amp;annoLegge=1990&amp;tipoLegge=Alr"/>
    <hyperlink ref="C5" r:id="rId6" display="http://bur.regione.veneto.it/BurvServices/pubblica/DettaglioDgr.aspx?id=317627"/>
    <hyperlink ref="B6" r:id="rId7" display="http://www.normattiva.it/uri-res/N2Ls?urn:nir:stato:legge:2009-07-15;94!vig=~art3"/>
    <hyperlink ref="C6" r:id="rId8" display="http://bur.regione.veneto.it/BurvServices/Pubblica/DettaglioDgr.aspx?id=291291"/>
    <hyperlink ref="B7" r:id="rId9" display="http://www.regione.veneto.it/web/guest/programma-operativo-fse-2014-2020"/>
    <hyperlink ref="C7" r:id="rId10" display="http://bur.regione.veneto.it/BurvServices/pubblica/DettaglioDgr.aspx?id=315516"/>
    <hyperlink ref="B8" r:id="rId11" display="http://www.regione.veneto.it/web/guest/programma-operativo-fse-2014-2020"/>
    <hyperlink ref="C8" r:id="rId12" display="http://bur.regione.veneto.it/BurvServices/pubblica/DettaglioDgr.aspx?id=315517"/>
    <hyperlink ref="B9" r:id="rId13" display="http://www.regione.veneto.it/web/guest/programma-operativo-fse-2014-2020"/>
    <hyperlink ref="C9" r:id="rId14" display="http://bur.regione.veneto.it/BurvServices/pubblica/DettaglioDgr.aspx?id=302052"/>
    <hyperlink ref="B10" r:id="rId15" display="http://www.regione.veneto.it/web/guest/programma-operativo-fse-2014-2020"/>
    <hyperlink ref="C10" r:id="rId16" display="http://bur.regione.veneto.it/BurvServices/pubblica/DettaglioDgr.aspx?id=302053"/>
    <hyperlink ref="B11" r:id="rId17" display="http://www.parlamento.it/parlam/leggi/00053l.htm"/>
    <hyperlink ref="C11" r:id="rId18" display="http://bur.regione.veneto.it/BurvServices/pubblica/DettaglioDgr.aspx?id=302054"/>
    <hyperlink ref="B12" r:id="rId19" display="http://www.parlamento.it/parlam/leggi/00053l.htm"/>
    <hyperlink ref="C12" r:id="rId20" display="http://bur.regione.veneto.it/BurvServices/pubblica/DettaglioDgr.aspx?id=302051"/>
    <hyperlink ref="B13" r:id="rId21" display="http://www.gazzettaufficiale.it/eli/id/1998/11/25/098G0457/sg"/>
    <hyperlink ref="C13" r:id="rId22" display="http://bur.regione.veneto.it/BurvServices/Pubblica/DettaglioDgr.aspx?id=253961"/>
    <hyperlink ref="B14" r:id="rId23" display="http://bur.regione.veneto.it/BurvServices/Pubblica/DettaglioDgr.aspx?id=295440"/>
    <hyperlink ref="C14" r:id="rId24" display="http://bur.regione.veneto.it/BurvServices/pubblica/DettaglioDecreto.aspx?id=299311"/>
    <hyperlink ref="B15" r:id="rId25" display="http://www.consiglioveneto.it/crvportal/leggi/2009/09lr0003.html?numLegge=3&amp;annoLegge=2009&amp;tipoLegge=Alr"/>
    <hyperlink ref="C15" r:id="rId26" display="http://bur.regione.veneto.it/BurvServices/Pubblica/DettaglioDgr.aspx?id=297135"/>
    <hyperlink ref="B16" r:id="rId27" display="http://www.consiglioveneto.it/crvportal/leggi/1990/90lr0010.html?numLegge=10&amp;annoLegge=1990&amp;tipoLegge=Alr"/>
    <hyperlink ref="C16" r:id="rId28" display="http://bur.regione.veneto.it/BurvServices/pubblica/DettaglioDgr.aspx?id=312397"/>
    <hyperlink ref="B17" r:id="rId29" display="http://www.garanziagiovani.gov.it/Pagine/default.aspx"/>
    <hyperlink ref="C17" r:id="rId30" display="http://bur.regione.veneto.it/BurvServices/Pubblica/DettaglioDgr.aspx?id=273152"/>
    <hyperlink ref="B18" r:id="rId31" display="http://www.regione.veneto.it/web/guest/programma-operativo-fse-2014-2020"/>
    <hyperlink ref="C18" r:id="rId32" display="http://bur.regione.veneto.it/BurvServices/pubblica/DettaglioDecreto.aspx?id=314947"/>
    <hyperlink ref="B20" r:id="rId33" display="http://www.garanziagiovani.gov.it/Pagine/default.aspx"/>
    <hyperlink ref="C20" r:id="rId34" display="http://bur.regione.veneto.it/BurvServices/pubblica/DettaglioDgr.aspx?id=297509"/>
    <hyperlink ref="B21" r:id="rId35" display="http://www.garanziagiovani.gov.it/Pagine/default.aspx"/>
    <hyperlink ref="C21" r:id="rId36" display="http://bur.regione.veneto.it/BurvServices/pubblica/DettaglioDgr.aspx?id=289079"/>
    <hyperlink ref="B22" r:id="rId37" display="http://www.normattiva.it/uri-res/N2Ls?urn:nir:stato:decreto.legislativo:2008-04-09;81!vig="/>
    <hyperlink ref="C22" r:id="rId38" display="http://bur.regione.veneto.it/BurvServices/Pubblica/DettaglioDgr.aspx?id=238837"/>
    <hyperlink ref="B23" r:id="rId39" display="http://www.normattiva.it/uri-res/N2Ls?urn:nir:stato:legge:2006-02-22;84!vig="/>
    <hyperlink ref="C23" r:id="rId40" display="http://bur.regione.veneto.it/BurvServices/Pubblica/DettaglioDgr.aspx?id=243318"/>
    <hyperlink ref="B24" r:id="rId41" display="http://www.parlamento.it/parlam/leggi/00053l.htm"/>
    <hyperlink ref="C24" r:id="rId42" display="http://bur.regione.veneto.it/BurvServices/Pubblica/DettaglioDgr.aspx?id=292537"/>
    <hyperlink ref="B25" r:id="rId43" display="http://www.consiglioveneto.it/crvportal/leggi/2009/09lr0003.html?numLegge=3&amp;annoLegge=2009&amp;tipoLegge=Alr"/>
    <hyperlink ref="C25" r:id="rId44" display="http://bur.regione.veneto.it/BurvServices/pubblica/DettaglioDgr.aspx?id=275266"/>
    <hyperlink ref="B26" r:id="rId45" display="http://www.interno.gov.it/mininterno/export/sites/default/it/sezioni/ministero/dipartimenti/dip_pubblica_sicurezza/direzione_centrale_di_sanita/scheda_17274.html"/>
    <hyperlink ref="C26" r:id="rId46" display="http://bur.regione.veneto.it/BurvServices/pubblica/DettaglioDgr.aspx?id=251612"/>
    <hyperlink ref="B27" r:id="rId47" display="http://www.parlamento.it/parlam/leggi/deleghe/08081dl.htm"/>
    <hyperlink ref="C27" r:id="rId48" display="http://bur.regione.veneto.it/BurvServices/pubblica/DettaglioDgr.aspx?id=240438"/>
    <hyperlink ref="B28" r:id="rId49" display="http://www.consiglioveneto.it/crvportal/leggi/1990/90lr0010.html?numLegge=10&amp;annoLegge=1990&amp;tipoLegge=Alr"/>
    <hyperlink ref="C28" r:id="rId50" display="http://bur.regione.veneto.it/BurvServices/pubblica/DettaglioDgr.aspx?id=291115"/>
    <hyperlink ref="B29" r:id="rId51" display="http://www.consiglioveneto.it/crvportal/leggi/1990/90lr0010.html?numLegge=10&amp;annoLegge=1990&amp;tipoLegge=Alr"/>
    <hyperlink ref="C29" r:id="rId52" display="http://bur.regione.veneto.it/BurvServices/pubblica/DettaglioDgr.aspx?id=286884"/>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W1003"/>
  <sheetViews>
    <sheetView workbookViewId="0">
      <selection sqref="A1:C1"/>
    </sheetView>
  </sheetViews>
  <sheetFormatPr defaultColWidth="46.85546875" defaultRowHeight="56.25" customHeight="1"/>
  <sheetData>
    <row r="1" spans="1:23" ht="45" customHeight="1">
      <c r="A1" s="60" t="s">
        <v>211</v>
      </c>
      <c r="B1" s="51"/>
      <c r="C1" s="51"/>
    </row>
    <row r="2" spans="1:23" ht="56.25" customHeight="1">
      <c r="A2" s="1" t="s">
        <v>1</v>
      </c>
      <c r="B2" s="2" t="s">
        <v>2</v>
      </c>
      <c r="C2" s="2" t="s">
        <v>3</v>
      </c>
    </row>
    <row r="3" spans="1:23" ht="56.25" customHeight="1">
      <c r="A3" s="36" t="s">
        <v>212</v>
      </c>
      <c r="B3" s="4" t="s">
        <v>213</v>
      </c>
      <c r="C3" s="30" t="str">
        <f>HYPERLINK("http://bur.regione.veneto.it/BurvServices/Pubblica/DettaglioDgr.aspx?id=317610","Bur n. 14 del 19 febbraio 2016 Dgr. n. 148 del 16 febbraio 2016")</f>
        <v>Bur n. 14 del 19 febbraio 2016 Dgr. n. 148 del 16 febbraio 2016</v>
      </c>
    </row>
    <row r="4" spans="1:23" ht="56.25" customHeight="1">
      <c r="A4" s="8" t="s">
        <v>214</v>
      </c>
      <c r="B4" s="4" t="str">
        <f>HYPERLINK("http://www.regione.veneto.it/web/guest/programma-operativo-fse-2014-2020","Programma Operativo Regionale Fondo Sociale Europeo 2014-2020 “Investimenti in favore della crescita e dell'occupazione”")</f>
        <v>Programma Operativo Regionale Fondo Sociale Europeo 2014-2020 “Investimenti in favore della crescita e dell'occupazione”</v>
      </c>
      <c r="C4" s="4" t="str">
        <f>HYPERLINK("http://bur.regione.veneto.it/BurvServices/pubblica/DettaglioDgr.aspx?id=314805","Bur n. 4 del 15 gennaio 2016  Dgr. n. 2121 del 30 dicembre 2015")</f>
        <v>Bur n. 4 del 15 gennaio 2016  Dgr. n. 2121 del 30 dicembre 2015</v>
      </c>
    </row>
    <row r="5" spans="1:23" ht="56.25" customHeight="1">
      <c r="A5" s="8" t="s">
        <v>215</v>
      </c>
      <c r="B5" s="4" t="str">
        <f>HYPERLINK("http://www.regione.veneto.it/web/guest/programma-operativo-fse-2014-2020","Programma Operativo Regionale Fondo Sociale Europeo 2014-2020 “Investimenti in favore della crescita e dell'occupazione”")</f>
        <v>Programma Operativo Regionale Fondo Sociale Europeo 2014-2020 “Investimenti in favore della crescita e dell'occupazione”</v>
      </c>
      <c r="C5" s="4" t="str">
        <f>HYPERLINK("http://bur.regione.veneto.it/BurvServices/pubblica/DettaglioDgr.aspx?id=314805","Bur n. 4 del 15 gennaio 2016  Dgr. n. 2121 del 30 dicembre 2015")</f>
        <v>Bur n. 4 del 15 gennaio 2016  Dgr. n. 2121 del 30 dicembre 2015</v>
      </c>
    </row>
    <row r="6" spans="1:23" ht="56.25" customHeight="1">
      <c r="A6" s="31" t="s">
        <v>216</v>
      </c>
      <c r="B6" s="32" t="str">
        <f>HYPERLINK("http://www.regione.veneto.it/web/guest/programma-operativo-fse-2014-2020"," Programma Operativo Regionale - Fondo Sociale Europeo 2014-2020 - Obiettivo generale ""Investimenti in favore della crescita e l'Occupazione - Reg. 1304/2013. Asse ""Istruzione e Formazione. ""Alternanza Scuola-Lavoro - Itinerari di Conoscenze"" ")</f>
        <v xml:space="preserve"> Programma Operativo Regionale - Fondo Sociale Europeo 2014-2020 - Obiettivo generale "Investimenti in favore della crescita e l'Occupazione - Reg. 1304/2013. Asse "Istruzione e Formazione. "Alternanza Scuola-Lavoro - Itinerari di Conoscenze" </v>
      </c>
      <c r="C6" s="29" t="str">
        <f>HYPERLINK("http://bur.regione.veneto.it/BurvServices/Pubblica/DettaglioDgr.aspx?id=314422","Bur n. 2 del 08 gennaio 2016 Dgr. n. 2128 del 30 dicembre 2015")</f>
        <v>Bur n. 2 del 08 gennaio 2016 Dgr. n. 2128 del 30 dicembre 2015</v>
      </c>
      <c r="D6" s="33"/>
      <c r="E6" s="33"/>
      <c r="F6" s="33"/>
      <c r="G6" s="33"/>
      <c r="H6" s="33"/>
      <c r="I6" s="33"/>
      <c r="J6" s="33"/>
      <c r="K6" s="33"/>
      <c r="L6" s="33"/>
      <c r="M6" s="33"/>
      <c r="N6" s="33"/>
      <c r="O6" s="33"/>
      <c r="P6" s="33"/>
      <c r="Q6" s="33"/>
      <c r="R6" s="33"/>
      <c r="S6" s="33"/>
      <c r="T6" s="33"/>
      <c r="U6" s="33"/>
      <c r="V6" s="33"/>
      <c r="W6" s="33"/>
    </row>
    <row r="7" spans="1:23" ht="56.25" customHeight="1">
      <c r="A7" s="16" t="s">
        <v>217</v>
      </c>
      <c r="B7" s="32" t="str">
        <f>HYPERLINK("http://www.regione.veneto.it/web/guest/programma-operativo-fse-2014-2020"," Programma Operativo Regionale - Fondo Sociale Europeo 2014-2020 - Obiettivo generale ""Investimenti in favore della crescita e l'Occupazione - Reg. 1304/2013. Asse ""Istruzione e Formazione. ""Alternanza Scuola-Lavoro - Itinerari di Conoscenze"" ")</f>
        <v xml:space="preserve"> Programma Operativo Regionale - Fondo Sociale Europeo 2014-2020 - Obiettivo generale "Investimenti in favore della crescita e l'Occupazione - Reg. 1304/2013. Asse "Istruzione e Formazione. "Alternanza Scuola-Lavoro - Itinerari di Conoscenze" </v>
      </c>
      <c r="C7" s="29" t="str">
        <f>HYPERLINK("http://bur.regione.veneto.it/BurvServices/Pubblica/DettaglioDgr.aspx?id=302067","Bur n. 70 del 17 luglio 2015 Dgr. n. 870 del 13 luglio 2015")</f>
        <v>Bur n. 70 del 17 luglio 2015 Dgr. n. 870 del 13 luglio 2015</v>
      </c>
      <c r="D7" s="33"/>
      <c r="E7" s="33"/>
      <c r="F7" s="33"/>
      <c r="G7" s="33"/>
      <c r="H7" s="33"/>
      <c r="I7" s="33"/>
      <c r="J7" s="33"/>
      <c r="K7" s="33"/>
      <c r="L7" s="33"/>
      <c r="M7" s="33"/>
      <c r="N7" s="33"/>
      <c r="O7" s="33"/>
      <c r="P7" s="33"/>
      <c r="Q7" s="33"/>
      <c r="R7" s="33"/>
      <c r="S7" s="33"/>
      <c r="T7" s="33"/>
      <c r="U7" s="33"/>
      <c r="V7" s="33"/>
      <c r="W7" s="33"/>
    </row>
    <row r="8" spans="1:23" ht="56.25" customHeight="1">
      <c r="A8" s="34" t="s">
        <v>218</v>
      </c>
      <c r="B8" s="29" t="str">
        <f>HYPERLINK("http://bur.regione.veneto.it/BurvServices/Pubblica/DettaglioDgr.aspx?id=221512","Bur n. 12 del 09 febbraio 2010 Dgr. n. 4204 del 29 dicembre 2009")</f>
        <v>Bur n. 12 del 09 febbraio 2010 Dgr. n. 4204 del 29 dicembre 2009</v>
      </c>
      <c r="C8" s="29" t="str">
        <f>HYPERLINK("http://bur.regione.veneto.it/BurvServices/Pubblica/DettaglioDgr.aspx?id=303271","Bur n. 75 del 31 luglio 2015 Dgr. 982 del 28 luglio 20165")</f>
        <v>Bur n. 75 del 31 luglio 2015 Dgr. 982 del 28 luglio 20165</v>
      </c>
      <c r="D8" s="33"/>
      <c r="E8" s="33"/>
      <c r="F8" s="33"/>
      <c r="G8" s="33"/>
      <c r="H8" s="33"/>
      <c r="I8" s="33"/>
      <c r="J8" s="33"/>
      <c r="K8" s="33"/>
      <c r="L8" s="33"/>
      <c r="M8" s="33"/>
      <c r="N8" s="33"/>
      <c r="O8" s="33"/>
      <c r="P8" s="33"/>
      <c r="Q8" s="33"/>
      <c r="R8" s="33"/>
      <c r="S8" s="33"/>
      <c r="T8" s="33"/>
      <c r="U8" s="33"/>
      <c r="V8" s="33"/>
      <c r="W8" s="33"/>
    </row>
    <row r="9" spans="1:23" ht="56.25" customHeight="1">
      <c r="A9" s="16" t="s">
        <v>219</v>
      </c>
      <c r="B9" s="4" t="str">
        <f>HYPERLINK("http://www.consiglioveneto.it/crvportal/leggi/2004/04lr0001.html?numLegge=1&amp;annoLegge=2004&amp;tipoLegge=Alr","Legge regionale 30 gennaio 2004,n. 1, art. 57, comma 1")</f>
        <v>Legge regionale 30 gennaio 2004,n. 1, art. 57, comma 1</v>
      </c>
      <c r="C9" s="35" t="str">
        <f>HYPERLINK("http://bur.regione.veneto.it/BurvServices/Pubblica/DettaglioDgr.aspx?id=298602","Bur n. 54 del 01 giugno 2015 Dgr. n. 782 del 14 maggio 2015")</f>
        <v>Bur n. 54 del 01 giugno 2015 Dgr. n. 782 del 14 maggio 2015</v>
      </c>
    </row>
    <row r="10" spans="1:23" ht="56.25" customHeight="1">
      <c r="A10" s="17" t="s">
        <v>220</v>
      </c>
      <c r="B10" s="4" t="str">
        <f>HYPERLINK("http://www.consiglioveneto.it/crvportal/leggi/2001/01lr0001.html?numLegge=1&amp;annoLegge=2001&amp;tipoLegge=Alr","Legge regionale 19 gennaio 2001, n. 1.")</f>
        <v>Legge regionale 19 gennaio 2001, n. 1.</v>
      </c>
      <c r="C10" s="29" t="str">
        <f>HYPERLINK("http://bur.regione.veneto.it/BurvServices/pubblica/DettaglioDgr.aspx?id=281545","Bur n. 91 del 19 settembre 2014
Dgr. n. 1635 del 09 settembre 2014")</f>
        <v>Bur n. 91 del 19 settembre 2014
Dgr. n. 1635 del 09 settembre 2014</v>
      </c>
    </row>
    <row r="11" spans="1:23" ht="56.25" customHeight="1">
      <c r="A11" s="16" t="s">
        <v>221</v>
      </c>
      <c r="B11" s="4" t="str">
        <f>HYPERLINK("http://www.camera.it/parlam/leggi/98448l.htm","Legge 23 dicembre 1998, n. 448 articolo 27")</f>
        <v>Legge 23 dicembre 1998, n. 448 articolo 27</v>
      </c>
      <c r="C11" s="4" t="str">
        <f>HYPERLINK("http://bur.regione.veneto.it/BurvServices/pubblica/DettaglioDgr.aspx?id=305153","Bur n. 81 del 21 agosto 2015
Dgr. n. 1029 del 04 agosto 2015
")</f>
        <v xml:space="preserve">Bur n. 81 del 21 agosto 2015
Dgr. n. 1029 del 04 agosto 2015
</v>
      </c>
    </row>
    <row r="12" spans="1:23" ht="56.25" customHeight="1">
      <c r="A12" s="16" t="s">
        <v>222</v>
      </c>
      <c r="B12" s="4" t="str">
        <f>HYPERLINK("http://www.consiglioveneto.it/crvportal/leggi/2001/01lr0011.html?numLegge=11&amp;annoLegge=2001&amp;tipoLegge=Alr","Legge regionale 13 aprile 2001, n. 11, art. 138 co. 1, lett. f). ")</f>
        <v xml:space="preserve">Legge regionale 13 aprile 2001, n. 11, art. 138 co. 1, lett. f). </v>
      </c>
      <c r="C12" s="4" t="str">
        <f>HYPERLINK("http://bur.regione.veneto.it/BurvServices/Pubblica/DettaglioDgr.aspx?id=268032","Bur n. 18 del 14 febbraio 2014
DGR. n. 2828 del 30 dicembre 2013")</f>
        <v>Bur n. 18 del 14 febbraio 2014
DGR. n. 2828 del 30 dicembre 2013</v>
      </c>
    </row>
    <row r="13" spans="1:23" ht="56.25" customHeight="1">
      <c r="A13" s="16" t="s">
        <v>223</v>
      </c>
      <c r="B13" s="4" t="str">
        <f>HYPERLINK("http://www.consiglioveneto.it/crvportal/leggi/2006/06lr0002.html?numLegge=2&amp;annoLegge=2006&amp;tipoLegge=Alr","Legge regionale 3 febbraio 2006, n. 2 , art. 12")</f>
        <v>Legge regionale 3 febbraio 2006, n. 2 , art. 12</v>
      </c>
      <c r="C13" s="4" t="str">
        <f>HYPERLINK("http://bur.regione.veneto.it/BurvServices/pubblica/DettaglioDgr.aspx?id=275806","Bur n. 59 del 13 giugno 2014
Dgr. n. 800 del 27 maggio 2014")</f>
        <v>Bur n. 59 del 13 giugno 2014
Dgr. n. 800 del 27 maggio 2014</v>
      </c>
    </row>
    <row r="14" spans="1:23" ht="56.25" customHeight="1">
      <c r="A14" s="16" t="s">
        <v>224</v>
      </c>
      <c r="B14" s="4" t="str">
        <f>HYPERLINK("http://www.gazzettaufficiale.it/eli/id/2013/09/12/13G00147/sg","D.L. 12/9/2013 n. 104, art.1")</f>
        <v>D.L. 12/9/2013 n. 104, art.1</v>
      </c>
      <c r="C14" s="4" t="str">
        <f>HYPERLINK("http://bur.regione.veneto.it/BurvServices/pubblica/DettaglioDgr.aspx?id=273484","Bur n. 47 del 02 maggio 2014
Dgr. n. 553 del 15 aprile 2014")</f>
        <v>Bur n. 47 del 02 maggio 2014
Dgr. n. 553 del 15 aprile 2014</v>
      </c>
    </row>
    <row r="15" spans="1:23" ht="56.25" customHeight="1">
      <c r="A15" s="16" t="s">
        <v>225</v>
      </c>
      <c r="B15" s="4" t="str">
        <f>HYPERLINK("http://www.consiglioveneto.it/crvportal/leggi/2001/01lr0011.html?numLegge=11&amp;annoLegge=2001&amp;tipoLegge=Alr","Legge regionale 13 aprile 2001, n. 11 artt. 137 e 138
Centenario della Grande Guerra")</f>
        <v>Legge regionale 13 aprile 2001, n. 11 artt. 137 e 138
Centenario della Grande Guerra</v>
      </c>
      <c r="C15" s="4" t="str">
        <f>HYPERLINK("http://bur.regione.veneto.it/BurvServices/pubblica/DettaglioDgr.aspx?id=272347","Bur n. 39 del 11 aprile 2014
Dgr. n. 444 del 04 aprile 2014")</f>
        <v>Bur n. 39 del 11 aprile 2014
Dgr. n. 444 del 04 aprile 2014</v>
      </c>
    </row>
    <row r="16" spans="1:23" ht="56.25" customHeight="1">
      <c r="A16" s="16" t="s">
        <v>226</v>
      </c>
      <c r="B16" s="4" t="str">
        <f>HYPERLINK("http://www.consiglioveneto.it/crvportal/leggi/2008/08lr0001.html?numLegge=1&amp;annoLegge=2008&amp;tipoLegge=Alr","Legge regionale 27 febbraio 2008, n. 1 art. 7, comma 1")</f>
        <v>Legge regionale 27 febbraio 2008, n. 1 art. 7, comma 1</v>
      </c>
      <c r="C16" s="4" t="str">
        <f>HYPERLINK("http://bur.regione.veneto.it/BurvServices/pubblica/DettaglioDgr.aspx?id=233911","Bur n. 58 del 05/08/2011
Dgr.n. 1123 del 26 luglio 2011
")</f>
        <v xml:space="preserve">Bur n. 58 del 05/08/2011
Dgr.n. 1123 del 26 luglio 2011
</v>
      </c>
    </row>
    <row r="17" spans="1:3" ht="56.25" customHeight="1">
      <c r="A17" s="16" t="s">
        <v>227</v>
      </c>
      <c r="B17" s="4" t="str">
        <f>HYPERLINK("http://www.consiglioveneto.it/crvportal/leggi/2004/04lr0001.html?numLegge=1&amp;annoLegge=2004&amp;tipoLegge=Alr","Legge regionale 30 gennaio 2004,n. 1, art. 57, comma 2")</f>
        <v>Legge regionale 30 gennaio 2004,n. 1, art. 57, comma 2</v>
      </c>
      <c r="C17" s="4" t="str">
        <f>HYPERLINK("http://bur.regione.veneto.it/BurvServices/Pubblica/DettaglioDgr.aspx?id=218283","Bur n. 79 del 25/09/2009 Dgr n. 2671 del 15 settembre 2009")</f>
        <v>Bur n. 79 del 25/09/2009 Dgr n. 2671 del 15 settembre 2009</v>
      </c>
    </row>
    <row r="18" spans="1:3" ht="56.25" customHeight="1">
      <c r="A18" s="16" t="s">
        <v>228</v>
      </c>
      <c r="B18" s="4" t="str">
        <f>HYPERLINK("http://www.consiglioveneto.it/crvportal/leggi/2001/01lr0011.html?numLegge=11&amp;annoLegge=2001&amp;tipoLegge=Alr","Legge regionale  13/04/2001, n.11,art. 138, comma 1, lett. f).")</f>
        <v>Legge regionale  13/04/2001, n.11,art. 138, comma 1, lett. f).</v>
      </c>
      <c r="C18" s="4" t="str">
        <f>HYPERLINK("http://bur.regione.veneto.it/BurvServices/Pubblica/DettaglioDgr.aspx?id=272746","Bur n. 41 del 18 aprile 2014
Dgr. n. 445 del 4 aprile 2014")</f>
        <v>Bur n. 41 del 18 aprile 2014
Dgr. n. 445 del 4 aprile 2014</v>
      </c>
    </row>
    <row r="19" spans="1:3" ht="56.25" customHeight="1">
      <c r="A19" s="16" t="s">
        <v>229</v>
      </c>
      <c r="B19" s="4" t="str">
        <f>HYPERLINK("http://www.consiglioveneto.it/crvportal/leggi/2001/01lr0011.html?numLegge=11&amp;annoLegge=2001&amp;tipoLegge=Alr","L.R. n. 11 del 13/04/2001 (art. 138, comma 1 lett. F")</f>
        <v>L.R. n. 11 del 13/04/2001 (art. 138, comma 1 lett. F</v>
      </c>
      <c r="C19" s="4" t="str">
        <f>HYPERLINK("http://bur.regione.veneto.it/BurvServices/Pubblica/DettaglioDgr.aspx?id=250397","Bur n. 48 del 07 giugno 2013
Dgr.n. 769 del 21 maggio 2013
")</f>
        <v xml:space="preserve">Bur n. 48 del 07 giugno 2013
Dgr.n. 769 del 21 maggio 2013
</v>
      </c>
    </row>
    <row r="20" spans="1:3" ht="56.25" customHeight="1">
      <c r="A20" s="16" t="s">
        <v>230</v>
      </c>
      <c r="B20" s="4" t="str">
        <f>HYPERLINK("http://www.parlamento.it/parlam/leggi/00062l.htm","Legge 10 marzo 2000, n. 62, art. 1.")</f>
        <v>Legge 10 marzo 2000, n. 62, art. 1.</v>
      </c>
      <c r="C20" s="4" t="str">
        <f>HYPERLINK("http://bur.regione.veneto.it/BurvServices/Pubblica/DettaglioDgr.aspx?id=226339","Bur n. 68 del 20/08/2010 Dgr. n. 2035 del 03 agosto 2010
")</f>
        <v xml:space="preserve">Bur n. 68 del 20/08/2010 Dgr. n. 2035 del 03 agosto 2010
</v>
      </c>
    </row>
    <row r="21" spans="1:3" ht="56.25" customHeight="1">
      <c r="A21" s="16" t="s">
        <v>231</v>
      </c>
      <c r="B21" s="4" t="str">
        <f>HYPERLINK("http://www.consiglioveneto.it/crvportal/leggi/1985/85lr0031.html?numLegge=31&amp;annoLegge=1985&amp;tipoLegge=Alr","Legge regionale 2 aprile 1985, n. 31, art. 12. ")</f>
        <v xml:space="preserve">Legge regionale 2 aprile 1985, n. 31, art. 12. </v>
      </c>
      <c r="C21" s="4" t="str">
        <f>HYPERLINK("http://bur.regione.veneto.it/BurvServices/Pubblica/DettaglioDgr.aspx?id=223522","Bur n. 32 del 16/04/2010 Dgr n. 1097 del 23 marzo 2010")</f>
        <v>Bur n. 32 del 16/04/2010 Dgr n. 1097 del 23 marzo 2010</v>
      </c>
    </row>
    <row r="22" spans="1:3" ht="56.25" customHeight="1">
      <c r="A22" s="15"/>
      <c r="B22" s="15"/>
      <c r="C22" s="15"/>
    </row>
    <row r="23" spans="1:3" ht="56.25" customHeight="1">
      <c r="A23" s="15"/>
      <c r="B23" s="15"/>
      <c r="C23" s="15"/>
    </row>
    <row r="24" spans="1:3" ht="56.25" customHeight="1">
      <c r="A24" s="15"/>
      <c r="B24" s="15"/>
      <c r="C24" s="15"/>
    </row>
    <row r="25" spans="1:3" ht="56.25" customHeight="1">
      <c r="A25" s="15"/>
      <c r="B25" s="15"/>
      <c r="C25" s="15"/>
    </row>
    <row r="26" spans="1:3" ht="56.25" customHeight="1">
      <c r="A26" s="15"/>
      <c r="B26" s="15"/>
      <c r="C26" s="15"/>
    </row>
    <row r="27" spans="1:3" ht="56.25" customHeight="1">
      <c r="A27" s="15"/>
      <c r="B27" s="15"/>
      <c r="C27" s="15"/>
    </row>
    <row r="28" spans="1:3" ht="56.25" customHeight="1">
      <c r="A28" s="15"/>
      <c r="B28" s="15"/>
      <c r="C28" s="15"/>
    </row>
    <row r="29" spans="1:3" ht="56.25" customHeight="1">
      <c r="A29" s="15"/>
      <c r="B29" s="15"/>
      <c r="C29" s="15"/>
    </row>
    <row r="30" spans="1:3" ht="56.25" customHeight="1">
      <c r="A30" s="15"/>
      <c r="B30" s="15"/>
      <c r="C30" s="15"/>
    </row>
    <row r="31" spans="1:3" ht="56.25" customHeight="1">
      <c r="A31" s="15"/>
      <c r="B31" s="15"/>
      <c r="C31" s="15"/>
    </row>
    <row r="32" spans="1:3" ht="56.25" customHeight="1">
      <c r="A32" s="15"/>
      <c r="B32" s="15"/>
      <c r="C32" s="15"/>
    </row>
    <row r="33" spans="1:3" ht="56.25" customHeight="1">
      <c r="A33" s="15"/>
      <c r="B33" s="15"/>
      <c r="C33" s="15"/>
    </row>
    <row r="34" spans="1:3" ht="56.25" customHeight="1">
      <c r="A34" s="15"/>
      <c r="B34" s="15"/>
      <c r="C34" s="15"/>
    </row>
    <row r="35" spans="1:3" ht="56.25" customHeight="1">
      <c r="A35" s="15"/>
      <c r="B35" s="15"/>
      <c r="C35" s="15"/>
    </row>
    <row r="36" spans="1:3" ht="56.25" customHeight="1">
      <c r="A36" s="15"/>
      <c r="B36" s="15"/>
      <c r="C36" s="15"/>
    </row>
    <row r="37" spans="1:3" ht="56.25" customHeight="1">
      <c r="A37" s="15"/>
      <c r="B37" s="15"/>
      <c r="C37" s="15"/>
    </row>
    <row r="38" spans="1:3" ht="56.25" customHeight="1">
      <c r="A38" s="15"/>
      <c r="B38" s="15"/>
      <c r="C38" s="15"/>
    </row>
    <row r="39" spans="1:3" ht="56.25" customHeight="1">
      <c r="A39" s="15"/>
      <c r="B39" s="15"/>
      <c r="C39" s="15"/>
    </row>
    <row r="40" spans="1:3" ht="56.25" customHeight="1">
      <c r="A40" s="15"/>
      <c r="B40" s="15"/>
      <c r="C40" s="15"/>
    </row>
    <row r="41" spans="1:3" ht="56.25" customHeight="1">
      <c r="A41" s="15"/>
      <c r="B41" s="15"/>
      <c r="C41" s="15"/>
    </row>
    <row r="42" spans="1:3" ht="56.25" customHeight="1">
      <c r="A42" s="15"/>
      <c r="B42" s="15"/>
      <c r="C42" s="15"/>
    </row>
    <row r="43" spans="1:3" ht="56.25" customHeight="1">
      <c r="A43" s="15"/>
      <c r="B43" s="15"/>
      <c r="C43" s="15"/>
    </row>
    <row r="44" spans="1:3" ht="56.25" customHeight="1">
      <c r="A44" s="15"/>
      <c r="B44" s="15"/>
      <c r="C44" s="15"/>
    </row>
    <row r="45" spans="1:3" ht="56.25" customHeight="1">
      <c r="A45" s="15"/>
      <c r="B45" s="15"/>
      <c r="C45" s="15"/>
    </row>
    <row r="46" spans="1:3" ht="56.25" customHeight="1">
      <c r="A46" s="15"/>
      <c r="B46" s="15"/>
      <c r="C46" s="15"/>
    </row>
    <row r="47" spans="1:3" ht="56.25" customHeight="1">
      <c r="A47" s="15"/>
      <c r="B47" s="15"/>
      <c r="C47" s="15"/>
    </row>
    <row r="48" spans="1:3" ht="56.25" customHeight="1">
      <c r="A48" s="15"/>
      <c r="B48" s="15"/>
      <c r="C48" s="15"/>
    </row>
    <row r="49" spans="1:3" ht="56.25" customHeight="1">
      <c r="A49" s="15"/>
      <c r="B49" s="15"/>
      <c r="C49" s="15"/>
    </row>
    <row r="50" spans="1:3" ht="56.25" customHeight="1">
      <c r="A50" s="15"/>
      <c r="B50" s="15"/>
      <c r="C50" s="15"/>
    </row>
    <row r="51" spans="1:3" ht="56.25" customHeight="1">
      <c r="A51" s="15"/>
      <c r="B51" s="15"/>
      <c r="C51" s="15"/>
    </row>
    <row r="52" spans="1:3" ht="56.25" customHeight="1">
      <c r="A52" s="15"/>
      <c r="B52" s="15"/>
      <c r="C52" s="15"/>
    </row>
    <row r="53" spans="1:3" ht="56.25" customHeight="1">
      <c r="A53" s="15"/>
      <c r="B53" s="15"/>
      <c r="C53" s="15"/>
    </row>
    <row r="54" spans="1:3" ht="56.25" customHeight="1">
      <c r="A54" s="15"/>
      <c r="B54" s="15"/>
      <c r="C54" s="15"/>
    </row>
    <row r="55" spans="1:3" ht="56.25" customHeight="1">
      <c r="A55" s="15"/>
      <c r="B55" s="15"/>
      <c r="C55" s="15"/>
    </row>
    <row r="56" spans="1:3" ht="56.25" customHeight="1">
      <c r="A56" s="15"/>
      <c r="B56" s="15"/>
      <c r="C56" s="15"/>
    </row>
    <row r="57" spans="1:3" ht="56.25" customHeight="1">
      <c r="A57" s="15"/>
      <c r="B57" s="15"/>
      <c r="C57" s="15"/>
    </row>
    <row r="58" spans="1:3" ht="56.25" customHeight="1">
      <c r="A58" s="15"/>
      <c r="B58" s="15"/>
      <c r="C58" s="15"/>
    </row>
    <row r="59" spans="1:3" ht="56.25" customHeight="1">
      <c r="A59" s="15"/>
      <c r="B59" s="15"/>
      <c r="C59" s="15"/>
    </row>
    <row r="60" spans="1:3" ht="56.25" customHeight="1">
      <c r="A60" s="15"/>
      <c r="B60" s="15"/>
      <c r="C60" s="15"/>
    </row>
    <row r="61" spans="1:3" ht="56.25" customHeight="1">
      <c r="A61" s="15"/>
      <c r="B61" s="15"/>
      <c r="C61" s="15"/>
    </row>
    <row r="62" spans="1:3" ht="56.25" customHeight="1">
      <c r="A62" s="15"/>
      <c r="B62" s="15"/>
      <c r="C62" s="15"/>
    </row>
    <row r="63" spans="1:3" ht="56.25" customHeight="1">
      <c r="A63" s="15"/>
      <c r="B63" s="15"/>
      <c r="C63" s="15"/>
    </row>
    <row r="64" spans="1:3" ht="56.25" customHeight="1">
      <c r="A64" s="15"/>
      <c r="B64" s="15"/>
      <c r="C64" s="15"/>
    </row>
    <row r="65" spans="1:3" ht="56.25" customHeight="1">
      <c r="A65" s="15"/>
      <c r="B65" s="15"/>
      <c r="C65" s="15"/>
    </row>
    <row r="66" spans="1:3" ht="56.25" customHeight="1">
      <c r="A66" s="15"/>
      <c r="B66" s="15"/>
      <c r="C66" s="15"/>
    </row>
    <row r="67" spans="1:3" ht="56.25" customHeight="1">
      <c r="A67" s="15"/>
      <c r="B67" s="15"/>
      <c r="C67" s="15"/>
    </row>
    <row r="68" spans="1:3" ht="56.25" customHeight="1">
      <c r="A68" s="15"/>
      <c r="B68" s="15"/>
      <c r="C68" s="15"/>
    </row>
    <row r="69" spans="1:3" ht="56.25" customHeight="1">
      <c r="A69" s="15"/>
      <c r="B69" s="15"/>
      <c r="C69" s="15"/>
    </row>
    <row r="70" spans="1:3" ht="56.25" customHeight="1">
      <c r="A70" s="15"/>
      <c r="B70" s="15"/>
      <c r="C70" s="15"/>
    </row>
    <row r="71" spans="1:3" ht="56.25" customHeight="1">
      <c r="A71" s="15"/>
      <c r="B71" s="15"/>
      <c r="C71" s="15"/>
    </row>
    <row r="72" spans="1:3" ht="56.25" customHeight="1">
      <c r="A72" s="15"/>
      <c r="B72" s="15"/>
      <c r="C72" s="15"/>
    </row>
    <row r="73" spans="1:3" ht="56.25" customHeight="1">
      <c r="A73" s="15"/>
      <c r="B73" s="15"/>
      <c r="C73" s="15"/>
    </row>
    <row r="74" spans="1:3" ht="56.25" customHeight="1">
      <c r="A74" s="15"/>
      <c r="B74" s="15"/>
      <c r="C74" s="15"/>
    </row>
    <row r="75" spans="1:3" ht="56.25" customHeight="1">
      <c r="A75" s="15"/>
      <c r="B75" s="15"/>
      <c r="C75" s="15"/>
    </row>
    <row r="76" spans="1:3" ht="56.25" customHeight="1">
      <c r="A76" s="15"/>
      <c r="B76" s="15"/>
      <c r="C76" s="15"/>
    </row>
    <row r="77" spans="1:3" ht="56.25" customHeight="1">
      <c r="A77" s="15"/>
      <c r="B77" s="15"/>
      <c r="C77" s="15"/>
    </row>
    <row r="78" spans="1:3" ht="56.25" customHeight="1">
      <c r="A78" s="15"/>
      <c r="B78" s="15"/>
      <c r="C78" s="15"/>
    </row>
    <row r="79" spans="1:3" ht="56.25" customHeight="1">
      <c r="A79" s="15"/>
      <c r="B79" s="15"/>
      <c r="C79" s="15"/>
    </row>
    <row r="80" spans="1:3" ht="56.25" customHeight="1">
      <c r="A80" s="15"/>
      <c r="B80" s="15"/>
      <c r="C80" s="15"/>
    </row>
    <row r="81" spans="1:3" ht="56.25" customHeight="1">
      <c r="A81" s="15"/>
      <c r="B81" s="15"/>
      <c r="C81" s="15"/>
    </row>
    <row r="82" spans="1:3" ht="56.25" customHeight="1">
      <c r="A82" s="15"/>
      <c r="B82" s="15"/>
      <c r="C82" s="15"/>
    </row>
    <row r="83" spans="1:3" ht="56.25" customHeight="1">
      <c r="A83" s="15"/>
      <c r="B83" s="15"/>
      <c r="C83" s="15"/>
    </row>
    <row r="84" spans="1:3" ht="56.25" customHeight="1">
      <c r="A84" s="15"/>
      <c r="B84" s="15"/>
      <c r="C84" s="15"/>
    </row>
    <row r="85" spans="1:3" ht="56.25" customHeight="1">
      <c r="A85" s="15"/>
      <c r="B85" s="15"/>
      <c r="C85" s="15"/>
    </row>
    <row r="86" spans="1:3" ht="56.25" customHeight="1">
      <c r="A86" s="15"/>
      <c r="B86" s="15"/>
      <c r="C86" s="15"/>
    </row>
    <row r="87" spans="1:3" ht="56.25" customHeight="1">
      <c r="A87" s="15"/>
      <c r="B87" s="15"/>
      <c r="C87" s="15"/>
    </row>
    <row r="88" spans="1:3" ht="56.25" customHeight="1">
      <c r="A88" s="15"/>
      <c r="B88" s="15"/>
      <c r="C88" s="15"/>
    </row>
    <row r="89" spans="1:3" ht="56.25" customHeight="1">
      <c r="A89" s="15"/>
      <c r="B89" s="15"/>
      <c r="C89" s="15"/>
    </row>
    <row r="90" spans="1:3" ht="56.25" customHeight="1">
      <c r="A90" s="15"/>
      <c r="B90" s="15"/>
      <c r="C90" s="15"/>
    </row>
    <row r="91" spans="1:3" ht="56.25" customHeight="1">
      <c r="A91" s="15"/>
      <c r="B91" s="15"/>
      <c r="C91" s="15"/>
    </row>
    <row r="92" spans="1:3" ht="56.25" customHeight="1">
      <c r="A92" s="15"/>
      <c r="B92" s="15"/>
      <c r="C92" s="15"/>
    </row>
    <row r="93" spans="1:3" ht="56.25" customHeight="1">
      <c r="A93" s="15"/>
      <c r="B93" s="15"/>
      <c r="C93" s="15"/>
    </row>
    <row r="94" spans="1:3" ht="56.25" customHeight="1">
      <c r="A94" s="15"/>
      <c r="B94" s="15"/>
      <c r="C94" s="15"/>
    </row>
    <row r="95" spans="1:3" ht="56.25" customHeight="1">
      <c r="A95" s="15"/>
      <c r="B95" s="15"/>
      <c r="C95" s="15"/>
    </row>
    <row r="96" spans="1:3" ht="56.25" customHeight="1">
      <c r="A96" s="15"/>
      <c r="B96" s="15"/>
      <c r="C96" s="15"/>
    </row>
    <row r="97" spans="1:3" ht="56.25" customHeight="1">
      <c r="A97" s="15"/>
      <c r="B97" s="15"/>
      <c r="C97" s="15"/>
    </row>
    <row r="98" spans="1:3" ht="56.25" customHeight="1">
      <c r="A98" s="15"/>
      <c r="B98" s="15"/>
      <c r="C98" s="15"/>
    </row>
    <row r="99" spans="1:3" ht="56.25" customHeight="1">
      <c r="A99" s="15"/>
      <c r="B99" s="15"/>
      <c r="C99" s="15"/>
    </row>
    <row r="100" spans="1:3" ht="56.25" customHeight="1">
      <c r="A100" s="15"/>
      <c r="B100" s="15"/>
      <c r="C100" s="15"/>
    </row>
    <row r="101" spans="1:3" ht="56.25" customHeight="1">
      <c r="A101" s="15"/>
      <c r="B101" s="15"/>
      <c r="C101" s="15"/>
    </row>
    <row r="102" spans="1:3" ht="56.25" customHeight="1">
      <c r="A102" s="15"/>
      <c r="B102" s="15"/>
      <c r="C102" s="15"/>
    </row>
    <row r="103" spans="1:3" ht="56.25" customHeight="1">
      <c r="A103" s="15"/>
      <c r="B103" s="15"/>
      <c r="C103" s="15"/>
    </row>
    <row r="104" spans="1:3" ht="56.25" customHeight="1">
      <c r="A104" s="15"/>
      <c r="B104" s="15"/>
      <c r="C104" s="15"/>
    </row>
    <row r="105" spans="1:3" ht="56.25" customHeight="1">
      <c r="A105" s="15"/>
      <c r="B105" s="15"/>
      <c r="C105" s="15"/>
    </row>
    <row r="106" spans="1:3" ht="56.25" customHeight="1">
      <c r="A106" s="15"/>
      <c r="B106" s="15"/>
      <c r="C106" s="15"/>
    </row>
    <row r="107" spans="1:3" ht="56.25" customHeight="1">
      <c r="A107" s="15"/>
      <c r="B107" s="15"/>
      <c r="C107" s="15"/>
    </row>
    <row r="108" spans="1:3" ht="56.25" customHeight="1">
      <c r="A108" s="15"/>
      <c r="B108" s="15"/>
      <c r="C108" s="15"/>
    </row>
    <row r="109" spans="1:3" ht="56.25" customHeight="1">
      <c r="A109" s="15"/>
      <c r="B109" s="15"/>
      <c r="C109" s="15"/>
    </row>
    <row r="110" spans="1:3" ht="56.25" customHeight="1">
      <c r="A110" s="15"/>
      <c r="B110" s="15"/>
      <c r="C110" s="15"/>
    </row>
    <row r="111" spans="1:3" ht="56.25" customHeight="1">
      <c r="A111" s="15"/>
      <c r="B111" s="15"/>
      <c r="C111" s="15"/>
    </row>
    <row r="112" spans="1:3" ht="56.25" customHeight="1">
      <c r="A112" s="15"/>
      <c r="B112" s="15"/>
      <c r="C112" s="15"/>
    </row>
    <row r="113" spans="1:3" ht="56.25" customHeight="1">
      <c r="A113" s="15"/>
      <c r="B113" s="15"/>
      <c r="C113" s="15"/>
    </row>
    <row r="114" spans="1:3" ht="56.25" customHeight="1">
      <c r="A114" s="15"/>
      <c r="B114" s="15"/>
      <c r="C114" s="15"/>
    </row>
    <row r="115" spans="1:3" ht="56.25" customHeight="1">
      <c r="A115" s="15"/>
      <c r="B115" s="15"/>
      <c r="C115" s="15"/>
    </row>
    <row r="116" spans="1:3" ht="56.25" customHeight="1">
      <c r="A116" s="15"/>
      <c r="B116" s="15"/>
      <c r="C116" s="15"/>
    </row>
    <row r="117" spans="1:3" ht="56.25" customHeight="1">
      <c r="A117" s="15"/>
      <c r="B117" s="15"/>
      <c r="C117" s="15"/>
    </row>
    <row r="118" spans="1:3" ht="56.25" customHeight="1">
      <c r="A118" s="15"/>
      <c r="B118" s="15"/>
      <c r="C118" s="15"/>
    </row>
    <row r="119" spans="1:3" ht="56.25" customHeight="1">
      <c r="A119" s="15"/>
      <c r="B119" s="15"/>
      <c r="C119" s="15"/>
    </row>
    <row r="120" spans="1:3" ht="56.25" customHeight="1">
      <c r="A120" s="15"/>
      <c r="B120" s="15"/>
      <c r="C120" s="15"/>
    </row>
    <row r="121" spans="1:3" ht="56.25" customHeight="1">
      <c r="A121" s="15"/>
      <c r="B121" s="15"/>
      <c r="C121" s="15"/>
    </row>
    <row r="122" spans="1:3" ht="56.25" customHeight="1">
      <c r="A122" s="15"/>
      <c r="B122" s="15"/>
      <c r="C122" s="15"/>
    </row>
    <row r="123" spans="1:3" ht="56.25" customHeight="1">
      <c r="A123" s="15"/>
      <c r="B123" s="15"/>
      <c r="C123" s="15"/>
    </row>
    <row r="124" spans="1:3" ht="56.25" customHeight="1">
      <c r="A124" s="15"/>
      <c r="B124" s="15"/>
      <c r="C124" s="15"/>
    </row>
    <row r="125" spans="1:3" ht="56.25" customHeight="1">
      <c r="A125" s="15"/>
      <c r="B125" s="15"/>
      <c r="C125" s="15"/>
    </row>
    <row r="126" spans="1:3" ht="56.25" customHeight="1">
      <c r="A126" s="15"/>
      <c r="B126" s="15"/>
      <c r="C126" s="15"/>
    </row>
    <row r="127" spans="1:3" ht="56.25" customHeight="1">
      <c r="A127" s="15"/>
      <c r="B127" s="15"/>
      <c r="C127" s="15"/>
    </row>
    <row r="128" spans="1:3" ht="56.25" customHeight="1">
      <c r="A128" s="15"/>
      <c r="B128" s="15"/>
      <c r="C128" s="15"/>
    </row>
    <row r="129" spans="1:3" ht="56.25" customHeight="1">
      <c r="A129" s="15"/>
      <c r="B129" s="15"/>
      <c r="C129" s="15"/>
    </row>
    <row r="130" spans="1:3" ht="56.25" customHeight="1">
      <c r="A130" s="15"/>
      <c r="B130" s="15"/>
      <c r="C130" s="15"/>
    </row>
    <row r="131" spans="1:3" ht="56.25" customHeight="1">
      <c r="A131" s="15"/>
      <c r="B131" s="15"/>
      <c r="C131" s="15"/>
    </row>
    <row r="132" spans="1:3" ht="56.25" customHeight="1">
      <c r="A132" s="15"/>
      <c r="B132" s="15"/>
      <c r="C132" s="15"/>
    </row>
    <row r="133" spans="1:3" ht="56.25" customHeight="1">
      <c r="A133" s="15"/>
      <c r="B133" s="15"/>
      <c r="C133" s="15"/>
    </row>
    <row r="134" spans="1:3" ht="56.25" customHeight="1">
      <c r="A134" s="15"/>
      <c r="B134" s="15"/>
      <c r="C134" s="15"/>
    </row>
    <row r="135" spans="1:3" ht="56.25" customHeight="1">
      <c r="A135" s="15"/>
      <c r="B135" s="15"/>
      <c r="C135" s="15"/>
    </row>
    <row r="136" spans="1:3" ht="56.25" customHeight="1">
      <c r="A136" s="15"/>
      <c r="B136" s="15"/>
      <c r="C136" s="15"/>
    </row>
    <row r="137" spans="1:3" ht="56.25" customHeight="1">
      <c r="A137" s="15"/>
      <c r="B137" s="15"/>
      <c r="C137" s="15"/>
    </row>
    <row r="138" spans="1:3" ht="56.25" customHeight="1">
      <c r="A138" s="15"/>
      <c r="B138" s="15"/>
      <c r="C138" s="15"/>
    </row>
    <row r="139" spans="1:3" ht="56.25" customHeight="1">
      <c r="A139" s="15"/>
      <c r="B139" s="15"/>
      <c r="C139" s="15"/>
    </row>
    <row r="140" spans="1:3" ht="56.25" customHeight="1">
      <c r="A140" s="15"/>
      <c r="B140" s="15"/>
      <c r="C140" s="15"/>
    </row>
    <row r="141" spans="1:3" ht="56.25" customHeight="1">
      <c r="A141" s="15"/>
      <c r="B141" s="15"/>
      <c r="C141" s="15"/>
    </row>
    <row r="142" spans="1:3" ht="56.25" customHeight="1">
      <c r="A142" s="15"/>
      <c r="B142" s="15"/>
      <c r="C142" s="15"/>
    </row>
    <row r="143" spans="1:3" ht="56.25" customHeight="1">
      <c r="A143" s="15"/>
      <c r="B143" s="15"/>
      <c r="C143" s="15"/>
    </row>
    <row r="144" spans="1:3" ht="56.25" customHeight="1">
      <c r="A144" s="15"/>
      <c r="B144" s="15"/>
      <c r="C144" s="15"/>
    </row>
    <row r="145" spans="1:3" ht="56.25" customHeight="1">
      <c r="A145" s="15"/>
      <c r="B145" s="15"/>
      <c r="C145" s="15"/>
    </row>
    <row r="146" spans="1:3" ht="56.25" customHeight="1">
      <c r="A146" s="15"/>
      <c r="B146" s="15"/>
      <c r="C146" s="15"/>
    </row>
    <row r="147" spans="1:3" ht="56.25" customHeight="1">
      <c r="A147" s="15"/>
      <c r="B147" s="15"/>
      <c r="C147" s="15"/>
    </row>
    <row r="148" spans="1:3" ht="56.25" customHeight="1">
      <c r="A148" s="15"/>
      <c r="B148" s="15"/>
      <c r="C148" s="15"/>
    </row>
    <row r="149" spans="1:3" ht="56.25" customHeight="1">
      <c r="A149" s="15"/>
      <c r="B149" s="15"/>
      <c r="C149" s="15"/>
    </row>
    <row r="150" spans="1:3" ht="56.25" customHeight="1">
      <c r="A150" s="15"/>
      <c r="B150" s="15"/>
      <c r="C150" s="15"/>
    </row>
    <row r="151" spans="1:3" ht="56.25" customHeight="1">
      <c r="A151" s="15"/>
      <c r="B151" s="15"/>
      <c r="C151" s="15"/>
    </row>
    <row r="152" spans="1:3" ht="56.25" customHeight="1">
      <c r="A152" s="15"/>
      <c r="B152" s="15"/>
      <c r="C152" s="15"/>
    </row>
    <row r="153" spans="1:3" ht="56.25" customHeight="1">
      <c r="A153" s="15"/>
      <c r="B153" s="15"/>
      <c r="C153" s="15"/>
    </row>
    <row r="154" spans="1:3" ht="56.25" customHeight="1">
      <c r="A154" s="15"/>
      <c r="B154" s="15"/>
      <c r="C154" s="15"/>
    </row>
    <row r="155" spans="1:3" ht="56.25" customHeight="1">
      <c r="A155" s="15"/>
      <c r="B155" s="15"/>
      <c r="C155" s="15"/>
    </row>
    <row r="156" spans="1:3" ht="56.25" customHeight="1">
      <c r="A156" s="15"/>
      <c r="B156" s="15"/>
      <c r="C156" s="15"/>
    </row>
    <row r="157" spans="1:3" ht="56.25" customHeight="1">
      <c r="A157" s="15"/>
      <c r="B157" s="15"/>
      <c r="C157" s="15"/>
    </row>
    <row r="158" spans="1:3" ht="56.25" customHeight="1">
      <c r="A158" s="15"/>
      <c r="B158" s="15"/>
      <c r="C158" s="15"/>
    </row>
    <row r="159" spans="1:3" ht="56.25" customHeight="1">
      <c r="A159" s="15"/>
      <c r="B159" s="15"/>
      <c r="C159" s="15"/>
    </row>
    <row r="160" spans="1:3" ht="56.25" customHeight="1">
      <c r="A160" s="15"/>
      <c r="B160" s="15"/>
      <c r="C160" s="15"/>
    </row>
    <row r="161" spans="1:3" ht="56.25" customHeight="1">
      <c r="A161" s="15"/>
      <c r="B161" s="15"/>
      <c r="C161" s="15"/>
    </row>
    <row r="162" spans="1:3" ht="56.25" customHeight="1">
      <c r="A162" s="15"/>
      <c r="B162" s="15"/>
      <c r="C162" s="15"/>
    </row>
    <row r="163" spans="1:3" ht="56.25" customHeight="1">
      <c r="A163" s="15"/>
      <c r="B163" s="15"/>
      <c r="C163" s="15"/>
    </row>
    <row r="164" spans="1:3" ht="56.25" customHeight="1">
      <c r="A164" s="15"/>
      <c r="B164" s="15"/>
      <c r="C164" s="15"/>
    </row>
    <row r="165" spans="1:3" ht="56.25" customHeight="1">
      <c r="A165" s="15"/>
      <c r="B165" s="15"/>
      <c r="C165" s="15"/>
    </row>
    <row r="166" spans="1:3" ht="56.25" customHeight="1">
      <c r="A166" s="15"/>
      <c r="B166" s="15"/>
      <c r="C166" s="15"/>
    </row>
    <row r="167" spans="1:3" ht="56.25" customHeight="1">
      <c r="A167" s="15"/>
      <c r="B167" s="15"/>
      <c r="C167" s="15"/>
    </row>
    <row r="168" spans="1:3" ht="56.25" customHeight="1">
      <c r="A168" s="15"/>
      <c r="B168" s="15"/>
      <c r="C168" s="15"/>
    </row>
    <row r="169" spans="1:3" ht="56.25" customHeight="1">
      <c r="A169" s="15"/>
      <c r="B169" s="15"/>
      <c r="C169" s="15"/>
    </row>
    <row r="170" spans="1:3" ht="56.25" customHeight="1">
      <c r="A170" s="15"/>
      <c r="B170" s="15"/>
      <c r="C170" s="15"/>
    </row>
    <row r="171" spans="1:3" ht="56.25" customHeight="1">
      <c r="A171" s="15"/>
      <c r="B171" s="15"/>
      <c r="C171" s="15"/>
    </row>
    <row r="172" spans="1:3" ht="56.25" customHeight="1">
      <c r="A172" s="15"/>
      <c r="B172" s="15"/>
      <c r="C172" s="15"/>
    </row>
    <row r="173" spans="1:3" ht="56.25" customHeight="1">
      <c r="A173" s="15"/>
      <c r="B173" s="15"/>
      <c r="C173" s="15"/>
    </row>
    <row r="174" spans="1:3" ht="56.25" customHeight="1">
      <c r="A174" s="15"/>
      <c r="B174" s="15"/>
      <c r="C174" s="15"/>
    </row>
    <row r="175" spans="1:3" ht="56.25" customHeight="1">
      <c r="A175" s="15"/>
      <c r="B175" s="15"/>
      <c r="C175" s="15"/>
    </row>
    <row r="176" spans="1:3" ht="56.25" customHeight="1">
      <c r="A176" s="15"/>
      <c r="B176" s="15"/>
      <c r="C176" s="15"/>
    </row>
    <row r="177" spans="1:3" ht="56.25" customHeight="1">
      <c r="A177" s="15"/>
      <c r="B177" s="15"/>
      <c r="C177" s="15"/>
    </row>
    <row r="178" spans="1:3" ht="56.25" customHeight="1">
      <c r="A178" s="15"/>
      <c r="B178" s="15"/>
      <c r="C178" s="15"/>
    </row>
    <row r="179" spans="1:3" ht="56.25" customHeight="1">
      <c r="A179" s="15"/>
      <c r="B179" s="15"/>
      <c r="C179" s="15"/>
    </row>
    <row r="180" spans="1:3" ht="56.25" customHeight="1">
      <c r="A180" s="15"/>
      <c r="B180" s="15"/>
      <c r="C180" s="15"/>
    </row>
    <row r="181" spans="1:3" ht="56.25" customHeight="1">
      <c r="A181" s="15"/>
      <c r="B181" s="15"/>
      <c r="C181" s="15"/>
    </row>
    <row r="182" spans="1:3" ht="56.25" customHeight="1">
      <c r="A182" s="15"/>
      <c r="B182" s="15"/>
      <c r="C182" s="15"/>
    </row>
    <row r="183" spans="1:3" ht="56.25" customHeight="1">
      <c r="A183" s="15"/>
      <c r="B183" s="15"/>
      <c r="C183" s="15"/>
    </row>
    <row r="184" spans="1:3" ht="56.25" customHeight="1">
      <c r="A184" s="15"/>
      <c r="B184" s="15"/>
      <c r="C184" s="15"/>
    </row>
    <row r="185" spans="1:3" ht="56.25" customHeight="1">
      <c r="A185" s="15"/>
      <c r="B185" s="15"/>
      <c r="C185" s="15"/>
    </row>
    <row r="186" spans="1:3" ht="56.25" customHeight="1">
      <c r="A186" s="15"/>
      <c r="B186" s="15"/>
      <c r="C186" s="15"/>
    </row>
    <row r="187" spans="1:3" ht="56.25" customHeight="1">
      <c r="A187" s="15"/>
      <c r="B187" s="15"/>
      <c r="C187" s="15"/>
    </row>
    <row r="188" spans="1:3" ht="56.25" customHeight="1">
      <c r="A188" s="15"/>
      <c r="B188" s="15"/>
      <c r="C188" s="15"/>
    </row>
    <row r="189" spans="1:3" ht="56.25" customHeight="1">
      <c r="A189" s="15"/>
      <c r="B189" s="15"/>
      <c r="C189" s="15"/>
    </row>
    <row r="190" spans="1:3" ht="56.25" customHeight="1">
      <c r="A190" s="15"/>
      <c r="B190" s="15"/>
      <c r="C190" s="15"/>
    </row>
    <row r="191" spans="1:3" ht="56.25" customHeight="1">
      <c r="A191" s="15"/>
      <c r="B191" s="15"/>
      <c r="C191" s="15"/>
    </row>
    <row r="192" spans="1:3" ht="56.25" customHeight="1">
      <c r="A192" s="15"/>
      <c r="B192" s="15"/>
      <c r="C192" s="15"/>
    </row>
    <row r="193" spans="1:3" ht="56.25" customHeight="1">
      <c r="A193" s="15"/>
      <c r="B193" s="15"/>
      <c r="C193" s="15"/>
    </row>
    <row r="194" spans="1:3" ht="56.25" customHeight="1">
      <c r="A194" s="15"/>
      <c r="B194" s="15"/>
      <c r="C194" s="15"/>
    </row>
    <row r="195" spans="1:3" ht="56.25" customHeight="1">
      <c r="A195" s="15"/>
      <c r="B195" s="15"/>
      <c r="C195" s="15"/>
    </row>
    <row r="196" spans="1:3" ht="56.25" customHeight="1">
      <c r="A196" s="15"/>
      <c r="B196" s="15"/>
      <c r="C196" s="15"/>
    </row>
    <row r="197" spans="1:3" ht="56.25" customHeight="1">
      <c r="A197" s="15"/>
      <c r="B197" s="15"/>
      <c r="C197" s="15"/>
    </row>
    <row r="198" spans="1:3" ht="56.25" customHeight="1">
      <c r="A198" s="15"/>
      <c r="B198" s="15"/>
      <c r="C198" s="15"/>
    </row>
    <row r="199" spans="1:3" ht="56.25" customHeight="1">
      <c r="A199" s="15"/>
      <c r="B199" s="15"/>
      <c r="C199" s="15"/>
    </row>
    <row r="200" spans="1:3" ht="56.25" customHeight="1">
      <c r="A200" s="15"/>
      <c r="B200" s="15"/>
      <c r="C200" s="15"/>
    </row>
    <row r="201" spans="1:3" ht="56.25" customHeight="1">
      <c r="A201" s="15"/>
      <c r="B201" s="15"/>
      <c r="C201" s="15"/>
    </row>
    <row r="202" spans="1:3" ht="56.25" customHeight="1">
      <c r="A202" s="15"/>
      <c r="B202" s="15"/>
      <c r="C202" s="15"/>
    </row>
    <row r="203" spans="1:3" ht="56.25" customHeight="1">
      <c r="A203" s="15"/>
      <c r="B203" s="15"/>
      <c r="C203" s="15"/>
    </row>
    <row r="204" spans="1:3" ht="56.25" customHeight="1">
      <c r="A204" s="15"/>
      <c r="B204" s="15"/>
      <c r="C204" s="15"/>
    </row>
    <row r="205" spans="1:3" ht="56.25" customHeight="1">
      <c r="A205" s="15"/>
      <c r="B205" s="15"/>
      <c r="C205" s="15"/>
    </row>
    <row r="206" spans="1:3" ht="56.25" customHeight="1">
      <c r="A206" s="15"/>
      <c r="B206" s="15"/>
      <c r="C206" s="15"/>
    </row>
    <row r="207" spans="1:3" ht="56.25" customHeight="1">
      <c r="A207" s="15"/>
      <c r="B207" s="15"/>
      <c r="C207" s="15"/>
    </row>
    <row r="208" spans="1:3" ht="56.25" customHeight="1">
      <c r="A208" s="15"/>
      <c r="B208" s="15"/>
      <c r="C208" s="15"/>
    </row>
    <row r="209" spans="1:3" ht="56.25" customHeight="1">
      <c r="A209" s="15"/>
      <c r="B209" s="15"/>
      <c r="C209" s="15"/>
    </row>
    <row r="210" spans="1:3" ht="56.25" customHeight="1">
      <c r="A210" s="15"/>
      <c r="B210" s="15"/>
      <c r="C210" s="15"/>
    </row>
    <row r="211" spans="1:3" ht="56.25" customHeight="1">
      <c r="A211" s="15"/>
      <c r="B211" s="15"/>
      <c r="C211" s="15"/>
    </row>
    <row r="212" spans="1:3" ht="56.25" customHeight="1">
      <c r="A212" s="15"/>
      <c r="B212" s="15"/>
      <c r="C212" s="15"/>
    </row>
    <row r="213" spans="1:3" ht="56.25" customHeight="1">
      <c r="A213" s="15"/>
      <c r="B213" s="15"/>
      <c r="C213" s="15"/>
    </row>
    <row r="214" spans="1:3" ht="56.25" customHeight="1">
      <c r="A214" s="15"/>
      <c r="B214" s="15"/>
      <c r="C214" s="15"/>
    </row>
    <row r="215" spans="1:3" ht="56.25" customHeight="1">
      <c r="A215" s="15"/>
      <c r="B215" s="15"/>
      <c r="C215" s="15"/>
    </row>
    <row r="216" spans="1:3" ht="56.25" customHeight="1">
      <c r="A216" s="15"/>
      <c r="B216" s="15"/>
      <c r="C216" s="15"/>
    </row>
    <row r="217" spans="1:3" ht="56.25" customHeight="1">
      <c r="A217" s="15"/>
      <c r="B217" s="15"/>
      <c r="C217" s="15"/>
    </row>
    <row r="218" spans="1:3" ht="56.25" customHeight="1">
      <c r="A218" s="15"/>
      <c r="B218" s="15"/>
      <c r="C218" s="15"/>
    </row>
    <row r="219" spans="1:3" ht="56.25" customHeight="1">
      <c r="A219" s="15"/>
      <c r="B219" s="15"/>
      <c r="C219" s="15"/>
    </row>
    <row r="220" spans="1:3" ht="56.25" customHeight="1">
      <c r="A220" s="15"/>
      <c r="B220" s="15"/>
      <c r="C220" s="15"/>
    </row>
    <row r="221" spans="1:3" ht="56.25" customHeight="1">
      <c r="A221" s="15"/>
      <c r="B221" s="15"/>
      <c r="C221" s="15"/>
    </row>
    <row r="222" spans="1:3" ht="56.25" customHeight="1">
      <c r="A222" s="15"/>
      <c r="B222" s="15"/>
      <c r="C222" s="15"/>
    </row>
    <row r="223" spans="1:3" ht="56.25" customHeight="1">
      <c r="A223" s="15"/>
      <c r="B223" s="15"/>
      <c r="C223" s="15"/>
    </row>
    <row r="224" spans="1:3" ht="56.25" customHeight="1">
      <c r="A224" s="15"/>
      <c r="B224" s="15"/>
      <c r="C224" s="15"/>
    </row>
    <row r="225" spans="1:3" ht="56.25" customHeight="1">
      <c r="A225" s="15"/>
      <c r="B225" s="15"/>
      <c r="C225" s="15"/>
    </row>
    <row r="226" spans="1:3" ht="56.25" customHeight="1">
      <c r="A226" s="15"/>
      <c r="B226" s="15"/>
      <c r="C226" s="15"/>
    </row>
    <row r="227" spans="1:3" ht="56.25" customHeight="1">
      <c r="A227" s="15"/>
      <c r="B227" s="15"/>
      <c r="C227" s="15"/>
    </row>
    <row r="228" spans="1:3" ht="56.25" customHeight="1">
      <c r="A228" s="15"/>
      <c r="B228" s="15"/>
      <c r="C228" s="15"/>
    </row>
    <row r="229" spans="1:3" ht="56.25" customHeight="1">
      <c r="A229" s="15"/>
      <c r="B229" s="15"/>
      <c r="C229" s="15"/>
    </row>
    <row r="230" spans="1:3" ht="56.25" customHeight="1">
      <c r="A230" s="15"/>
      <c r="B230" s="15"/>
      <c r="C230" s="15"/>
    </row>
    <row r="231" spans="1:3" ht="56.25" customHeight="1">
      <c r="A231" s="15"/>
      <c r="B231" s="15"/>
      <c r="C231" s="15"/>
    </row>
    <row r="232" spans="1:3" ht="56.25" customHeight="1">
      <c r="A232" s="15"/>
      <c r="B232" s="15"/>
      <c r="C232" s="15"/>
    </row>
    <row r="233" spans="1:3" ht="56.25" customHeight="1">
      <c r="A233" s="15"/>
      <c r="B233" s="15"/>
      <c r="C233" s="15"/>
    </row>
    <row r="234" spans="1:3" ht="56.25" customHeight="1">
      <c r="A234" s="15"/>
      <c r="B234" s="15"/>
      <c r="C234" s="15"/>
    </row>
    <row r="235" spans="1:3" ht="56.25" customHeight="1">
      <c r="A235" s="15"/>
      <c r="B235" s="15"/>
      <c r="C235" s="15"/>
    </row>
    <row r="236" spans="1:3" ht="56.25" customHeight="1">
      <c r="A236" s="15"/>
      <c r="B236" s="15"/>
      <c r="C236" s="15"/>
    </row>
    <row r="237" spans="1:3" ht="56.25" customHeight="1">
      <c r="A237" s="15"/>
      <c r="B237" s="15"/>
      <c r="C237" s="15"/>
    </row>
    <row r="238" spans="1:3" ht="56.25" customHeight="1">
      <c r="A238" s="15"/>
      <c r="B238" s="15"/>
      <c r="C238" s="15"/>
    </row>
    <row r="239" spans="1:3" ht="56.25" customHeight="1">
      <c r="A239" s="15"/>
      <c r="B239" s="15"/>
      <c r="C239" s="15"/>
    </row>
    <row r="240" spans="1:3" ht="56.25" customHeight="1">
      <c r="A240" s="15"/>
      <c r="B240" s="15"/>
      <c r="C240" s="15"/>
    </row>
    <row r="241" spans="1:3" ht="56.25" customHeight="1">
      <c r="A241" s="15"/>
      <c r="B241" s="15"/>
      <c r="C241" s="15"/>
    </row>
    <row r="242" spans="1:3" ht="56.25" customHeight="1">
      <c r="A242" s="15"/>
      <c r="B242" s="15"/>
      <c r="C242" s="15"/>
    </row>
    <row r="243" spans="1:3" ht="56.25" customHeight="1">
      <c r="A243" s="15"/>
      <c r="B243" s="15"/>
      <c r="C243" s="15"/>
    </row>
    <row r="244" spans="1:3" ht="56.25" customHeight="1">
      <c r="A244" s="15"/>
      <c r="B244" s="15"/>
      <c r="C244" s="15"/>
    </row>
    <row r="245" spans="1:3" ht="56.25" customHeight="1">
      <c r="A245" s="15"/>
      <c r="B245" s="15"/>
      <c r="C245" s="15"/>
    </row>
    <row r="246" spans="1:3" ht="56.25" customHeight="1">
      <c r="A246" s="15"/>
      <c r="B246" s="15"/>
      <c r="C246" s="15"/>
    </row>
    <row r="247" spans="1:3" ht="56.25" customHeight="1">
      <c r="A247" s="15"/>
      <c r="B247" s="15"/>
      <c r="C247" s="15"/>
    </row>
    <row r="248" spans="1:3" ht="56.25" customHeight="1">
      <c r="A248" s="15"/>
      <c r="B248" s="15"/>
      <c r="C248" s="15"/>
    </row>
    <row r="249" spans="1:3" ht="56.25" customHeight="1">
      <c r="A249" s="15"/>
      <c r="B249" s="15"/>
      <c r="C249" s="15"/>
    </row>
    <row r="250" spans="1:3" ht="56.25" customHeight="1">
      <c r="A250" s="15"/>
      <c r="B250" s="15"/>
      <c r="C250" s="15"/>
    </row>
    <row r="251" spans="1:3" ht="56.25" customHeight="1">
      <c r="A251" s="15"/>
      <c r="B251" s="15"/>
      <c r="C251" s="15"/>
    </row>
    <row r="252" spans="1:3" ht="56.25" customHeight="1">
      <c r="A252" s="15"/>
      <c r="B252" s="15"/>
      <c r="C252" s="15"/>
    </row>
    <row r="253" spans="1:3" ht="56.25" customHeight="1">
      <c r="A253" s="15"/>
      <c r="B253" s="15"/>
      <c r="C253" s="15"/>
    </row>
    <row r="254" spans="1:3" ht="56.25" customHeight="1">
      <c r="A254" s="15"/>
      <c r="B254" s="15"/>
      <c r="C254" s="15"/>
    </row>
    <row r="255" spans="1:3" ht="56.25" customHeight="1">
      <c r="A255" s="15"/>
      <c r="B255" s="15"/>
      <c r="C255" s="15"/>
    </row>
    <row r="256" spans="1:3" ht="56.25" customHeight="1">
      <c r="A256" s="15"/>
      <c r="B256" s="15"/>
      <c r="C256" s="15"/>
    </row>
    <row r="257" spans="1:3" ht="56.25" customHeight="1">
      <c r="A257" s="15"/>
      <c r="B257" s="15"/>
      <c r="C257" s="15"/>
    </row>
    <row r="258" spans="1:3" ht="56.25" customHeight="1">
      <c r="A258" s="15"/>
      <c r="B258" s="15"/>
      <c r="C258" s="15"/>
    </row>
    <row r="259" spans="1:3" ht="56.25" customHeight="1">
      <c r="A259" s="15"/>
      <c r="B259" s="15"/>
      <c r="C259" s="15"/>
    </row>
    <row r="260" spans="1:3" ht="56.25" customHeight="1">
      <c r="A260" s="15"/>
      <c r="B260" s="15"/>
      <c r="C260" s="15"/>
    </row>
    <row r="261" spans="1:3" ht="56.25" customHeight="1">
      <c r="A261" s="15"/>
      <c r="B261" s="15"/>
      <c r="C261" s="15"/>
    </row>
    <row r="262" spans="1:3" ht="56.25" customHeight="1">
      <c r="A262" s="15"/>
      <c r="B262" s="15"/>
      <c r="C262" s="15"/>
    </row>
    <row r="263" spans="1:3" ht="56.25" customHeight="1">
      <c r="A263" s="15"/>
      <c r="B263" s="15"/>
      <c r="C263" s="15"/>
    </row>
    <row r="264" spans="1:3" ht="56.25" customHeight="1">
      <c r="A264" s="15"/>
      <c r="B264" s="15"/>
      <c r="C264" s="15"/>
    </row>
    <row r="265" spans="1:3" ht="56.25" customHeight="1">
      <c r="A265" s="15"/>
      <c r="B265" s="15"/>
      <c r="C265" s="15"/>
    </row>
    <row r="266" spans="1:3" ht="56.25" customHeight="1">
      <c r="A266" s="15"/>
      <c r="B266" s="15"/>
      <c r="C266" s="15"/>
    </row>
    <row r="267" spans="1:3" ht="56.25" customHeight="1">
      <c r="A267" s="15"/>
      <c r="B267" s="15"/>
      <c r="C267" s="15"/>
    </row>
    <row r="268" spans="1:3" ht="56.25" customHeight="1">
      <c r="A268" s="15"/>
      <c r="B268" s="15"/>
      <c r="C268" s="15"/>
    </row>
    <row r="269" spans="1:3" ht="56.25" customHeight="1">
      <c r="A269" s="15"/>
      <c r="B269" s="15"/>
      <c r="C269" s="15"/>
    </row>
    <row r="270" spans="1:3" ht="56.25" customHeight="1">
      <c r="A270" s="15"/>
      <c r="B270" s="15"/>
      <c r="C270" s="15"/>
    </row>
    <row r="271" spans="1:3" ht="56.25" customHeight="1">
      <c r="A271" s="15"/>
      <c r="B271" s="15"/>
      <c r="C271" s="15"/>
    </row>
    <row r="272" spans="1:3" ht="56.25" customHeight="1">
      <c r="A272" s="15"/>
      <c r="B272" s="15"/>
      <c r="C272" s="15"/>
    </row>
    <row r="273" spans="1:3" ht="56.25" customHeight="1">
      <c r="A273" s="15"/>
      <c r="B273" s="15"/>
      <c r="C273" s="15"/>
    </row>
    <row r="274" spans="1:3" ht="56.25" customHeight="1">
      <c r="A274" s="15"/>
      <c r="B274" s="15"/>
      <c r="C274" s="15"/>
    </row>
    <row r="275" spans="1:3" ht="56.25" customHeight="1">
      <c r="A275" s="15"/>
      <c r="B275" s="15"/>
      <c r="C275" s="15"/>
    </row>
    <row r="276" spans="1:3" ht="56.25" customHeight="1">
      <c r="A276" s="15"/>
      <c r="B276" s="15"/>
      <c r="C276" s="15"/>
    </row>
    <row r="277" spans="1:3" ht="56.25" customHeight="1">
      <c r="A277" s="15"/>
      <c r="B277" s="15"/>
      <c r="C277" s="15"/>
    </row>
    <row r="278" spans="1:3" ht="56.25" customHeight="1">
      <c r="A278" s="15"/>
      <c r="B278" s="15"/>
      <c r="C278" s="15"/>
    </row>
    <row r="279" spans="1:3" ht="56.25" customHeight="1">
      <c r="A279" s="15"/>
      <c r="B279" s="15"/>
      <c r="C279" s="15"/>
    </row>
    <row r="280" spans="1:3" ht="56.25" customHeight="1">
      <c r="A280" s="15"/>
      <c r="B280" s="15"/>
      <c r="C280" s="15"/>
    </row>
    <row r="281" spans="1:3" ht="56.25" customHeight="1">
      <c r="A281" s="15"/>
      <c r="B281" s="15"/>
      <c r="C281" s="15"/>
    </row>
    <row r="282" spans="1:3" ht="56.25" customHeight="1">
      <c r="A282" s="15"/>
      <c r="B282" s="15"/>
      <c r="C282" s="15"/>
    </row>
    <row r="283" spans="1:3" ht="56.25" customHeight="1">
      <c r="A283" s="15"/>
      <c r="B283" s="15"/>
      <c r="C283" s="15"/>
    </row>
    <row r="284" spans="1:3" ht="56.25" customHeight="1">
      <c r="A284" s="15"/>
      <c r="B284" s="15"/>
      <c r="C284" s="15"/>
    </row>
    <row r="285" spans="1:3" ht="56.25" customHeight="1">
      <c r="A285" s="15"/>
      <c r="B285" s="15"/>
      <c r="C285" s="15"/>
    </row>
    <row r="286" spans="1:3" ht="56.25" customHeight="1">
      <c r="A286" s="15"/>
      <c r="B286" s="15"/>
      <c r="C286" s="15"/>
    </row>
    <row r="287" spans="1:3" ht="56.25" customHeight="1">
      <c r="A287" s="15"/>
      <c r="B287" s="15"/>
      <c r="C287" s="15"/>
    </row>
    <row r="288" spans="1:3" ht="56.25" customHeight="1">
      <c r="A288" s="15"/>
      <c r="B288" s="15"/>
      <c r="C288" s="15"/>
    </row>
    <row r="289" spans="1:3" ht="56.25" customHeight="1">
      <c r="A289" s="15"/>
      <c r="B289" s="15"/>
      <c r="C289" s="15"/>
    </row>
    <row r="290" spans="1:3" ht="56.25" customHeight="1">
      <c r="A290" s="15"/>
      <c r="B290" s="15"/>
      <c r="C290" s="15"/>
    </row>
    <row r="291" spans="1:3" ht="56.25" customHeight="1">
      <c r="A291" s="15"/>
      <c r="B291" s="15"/>
      <c r="C291" s="15"/>
    </row>
    <row r="292" spans="1:3" ht="56.25" customHeight="1">
      <c r="A292" s="15"/>
      <c r="B292" s="15"/>
      <c r="C292" s="15"/>
    </row>
    <row r="293" spans="1:3" ht="56.25" customHeight="1">
      <c r="A293" s="15"/>
      <c r="B293" s="15"/>
      <c r="C293" s="15"/>
    </row>
    <row r="294" spans="1:3" ht="56.25" customHeight="1">
      <c r="A294" s="15"/>
      <c r="B294" s="15"/>
      <c r="C294" s="15"/>
    </row>
    <row r="295" spans="1:3" ht="56.25" customHeight="1">
      <c r="A295" s="15"/>
      <c r="B295" s="15"/>
      <c r="C295" s="15"/>
    </row>
    <row r="296" spans="1:3" ht="56.25" customHeight="1">
      <c r="A296" s="15"/>
      <c r="B296" s="15"/>
      <c r="C296" s="15"/>
    </row>
    <row r="297" spans="1:3" ht="56.25" customHeight="1">
      <c r="A297" s="15"/>
      <c r="B297" s="15"/>
      <c r="C297" s="15"/>
    </row>
    <row r="298" spans="1:3" ht="56.25" customHeight="1">
      <c r="A298" s="15"/>
      <c r="B298" s="15"/>
      <c r="C298" s="15"/>
    </row>
    <row r="299" spans="1:3" ht="56.25" customHeight="1">
      <c r="A299" s="15"/>
      <c r="B299" s="15"/>
      <c r="C299" s="15"/>
    </row>
    <row r="300" spans="1:3" ht="56.25" customHeight="1">
      <c r="A300" s="15"/>
      <c r="B300" s="15"/>
      <c r="C300" s="15"/>
    </row>
    <row r="301" spans="1:3" ht="56.25" customHeight="1">
      <c r="A301" s="15"/>
      <c r="B301" s="15"/>
      <c r="C301" s="15"/>
    </row>
    <row r="302" spans="1:3" ht="56.25" customHeight="1">
      <c r="A302" s="15"/>
      <c r="B302" s="15"/>
      <c r="C302" s="15"/>
    </row>
    <row r="303" spans="1:3" ht="56.25" customHeight="1">
      <c r="A303" s="15"/>
      <c r="B303" s="15"/>
      <c r="C303" s="15"/>
    </row>
    <row r="304" spans="1:3" ht="56.25" customHeight="1">
      <c r="A304" s="15"/>
      <c r="B304" s="15"/>
      <c r="C304" s="15"/>
    </row>
    <row r="305" spans="1:3" ht="56.25" customHeight="1">
      <c r="A305" s="15"/>
      <c r="B305" s="15"/>
      <c r="C305" s="15"/>
    </row>
    <row r="306" spans="1:3" ht="56.25" customHeight="1">
      <c r="A306" s="15"/>
      <c r="B306" s="15"/>
      <c r="C306" s="15"/>
    </row>
    <row r="307" spans="1:3" ht="56.25" customHeight="1">
      <c r="A307" s="15"/>
      <c r="B307" s="15"/>
      <c r="C307" s="15"/>
    </row>
    <row r="308" spans="1:3" ht="56.25" customHeight="1">
      <c r="A308" s="15"/>
      <c r="B308" s="15"/>
      <c r="C308" s="15"/>
    </row>
    <row r="309" spans="1:3" ht="56.25" customHeight="1">
      <c r="A309" s="15"/>
      <c r="B309" s="15"/>
      <c r="C309" s="15"/>
    </row>
    <row r="310" spans="1:3" ht="56.25" customHeight="1">
      <c r="A310" s="15"/>
      <c r="B310" s="15"/>
      <c r="C310" s="15"/>
    </row>
    <row r="311" spans="1:3" ht="56.25" customHeight="1">
      <c r="A311" s="15"/>
      <c r="B311" s="15"/>
      <c r="C311" s="15"/>
    </row>
    <row r="312" spans="1:3" ht="56.25" customHeight="1">
      <c r="A312" s="15"/>
      <c r="B312" s="15"/>
      <c r="C312" s="15"/>
    </row>
    <row r="313" spans="1:3" ht="56.25" customHeight="1">
      <c r="A313" s="15"/>
      <c r="B313" s="15"/>
      <c r="C313" s="15"/>
    </row>
    <row r="314" spans="1:3" ht="56.25" customHeight="1">
      <c r="A314" s="15"/>
      <c r="B314" s="15"/>
      <c r="C314" s="15"/>
    </row>
    <row r="315" spans="1:3" ht="56.25" customHeight="1">
      <c r="A315" s="15"/>
      <c r="B315" s="15"/>
      <c r="C315" s="15"/>
    </row>
    <row r="316" spans="1:3" ht="56.25" customHeight="1">
      <c r="A316" s="15"/>
      <c r="B316" s="15"/>
      <c r="C316" s="15"/>
    </row>
    <row r="317" spans="1:3" ht="56.25" customHeight="1">
      <c r="A317" s="15"/>
      <c r="B317" s="15"/>
      <c r="C317" s="15"/>
    </row>
    <row r="318" spans="1:3" ht="56.25" customHeight="1">
      <c r="A318" s="15"/>
      <c r="B318" s="15"/>
      <c r="C318" s="15"/>
    </row>
    <row r="319" spans="1:3" ht="56.25" customHeight="1">
      <c r="A319" s="15"/>
      <c r="B319" s="15"/>
      <c r="C319" s="15"/>
    </row>
    <row r="320" spans="1:3" ht="56.25" customHeight="1">
      <c r="A320" s="15"/>
      <c r="B320" s="15"/>
      <c r="C320" s="15"/>
    </row>
    <row r="321" spans="1:3" ht="56.25" customHeight="1">
      <c r="A321" s="15"/>
      <c r="B321" s="15"/>
      <c r="C321" s="15"/>
    </row>
    <row r="322" spans="1:3" ht="56.25" customHeight="1">
      <c r="A322" s="15"/>
      <c r="B322" s="15"/>
      <c r="C322" s="15"/>
    </row>
    <row r="323" spans="1:3" ht="56.25" customHeight="1">
      <c r="A323" s="15"/>
      <c r="B323" s="15"/>
      <c r="C323" s="15"/>
    </row>
    <row r="324" spans="1:3" ht="56.25" customHeight="1">
      <c r="A324" s="15"/>
      <c r="B324" s="15"/>
      <c r="C324" s="15"/>
    </row>
    <row r="325" spans="1:3" ht="56.25" customHeight="1">
      <c r="A325" s="15"/>
      <c r="B325" s="15"/>
      <c r="C325" s="15"/>
    </row>
    <row r="326" spans="1:3" ht="56.25" customHeight="1">
      <c r="A326" s="15"/>
      <c r="B326" s="15"/>
      <c r="C326" s="15"/>
    </row>
    <row r="327" spans="1:3" ht="56.25" customHeight="1">
      <c r="A327" s="15"/>
      <c r="B327" s="15"/>
      <c r="C327" s="15"/>
    </row>
    <row r="328" spans="1:3" ht="56.25" customHeight="1">
      <c r="A328" s="15"/>
      <c r="B328" s="15"/>
      <c r="C328" s="15"/>
    </row>
    <row r="329" spans="1:3" ht="56.25" customHeight="1">
      <c r="A329" s="15"/>
      <c r="B329" s="15"/>
      <c r="C329" s="15"/>
    </row>
    <row r="330" spans="1:3" ht="56.25" customHeight="1">
      <c r="A330" s="15"/>
      <c r="B330" s="15"/>
      <c r="C330" s="15"/>
    </row>
    <row r="331" spans="1:3" ht="56.25" customHeight="1">
      <c r="A331" s="15"/>
      <c r="B331" s="15"/>
      <c r="C331" s="15"/>
    </row>
    <row r="332" spans="1:3" ht="56.25" customHeight="1">
      <c r="A332" s="15"/>
      <c r="B332" s="15"/>
      <c r="C332" s="15"/>
    </row>
    <row r="333" spans="1:3" ht="56.25" customHeight="1">
      <c r="A333" s="15"/>
      <c r="B333" s="15"/>
      <c r="C333" s="15"/>
    </row>
    <row r="334" spans="1:3" ht="56.25" customHeight="1">
      <c r="A334" s="15"/>
      <c r="B334" s="15"/>
      <c r="C334" s="15"/>
    </row>
    <row r="335" spans="1:3" ht="56.25" customHeight="1">
      <c r="A335" s="15"/>
      <c r="B335" s="15"/>
      <c r="C335" s="15"/>
    </row>
    <row r="336" spans="1:3" ht="56.25" customHeight="1">
      <c r="A336" s="15"/>
      <c r="B336" s="15"/>
      <c r="C336" s="15"/>
    </row>
    <row r="337" spans="1:3" ht="56.25" customHeight="1">
      <c r="A337" s="15"/>
      <c r="B337" s="15"/>
      <c r="C337" s="15"/>
    </row>
    <row r="338" spans="1:3" ht="56.25" customHeight="1">
      <c r="A338" s="15"/>
      <c r="B338" s="15"/>
      <c r="C338" s="15"/>
    </row>
    <row r="339" spans="1:3" ht="56.25" customHeight="1">
      <c r="A339" s="15"/>
      <c r="B339" s="15"/>
      <c r="C339" s="15"/>
    </row>
    <row r="340" spans="1:3" ht="56.25" customHeight="1">
      <c r="A340" s="15"/>
      <c r="B340" s="15"/>
      <c r="C340" s="15"/>
    </row>
    <row r="341" spans="1:3" ht="56.25" customHeight="1">
      <c r="A341" s="15"/>
      <c r="B341" s="15"/>
      <c r="C341" s="15"/>
    </row>
    <row r="342" spans="1:3" ht="56.25" customHeight="1">
      <c r="A342" s="15"/>
      <c r="B342" s="15"/>
      <c r="C342" s="15"/>
    </row>
    <row r="343" spans="1:3" ht="56.25" customHeight="1">
      <c r="A343" s="15"/>
      <c r="B343" s="15"/>
      <c r="C343" s="15"/>
    </row>
    <row r="344" spans="1:3" ht="56.25" customHeight="1">
      <c r="A344" s="15"/>
      <c r="B344" s="15"/>
      <c r="C344" s="15"/>
    </row>
    <row r="345" spans="1:3" ht="56.25" customHeight="1">
      <c r="A345" s="15"/>
      <c r="B345" s="15"/>
      <c r="C345" s="15"/>
    </row>
    <row r="346" spans="1:3" ht="56.25" customHeight="1">
      <c r="A346" s="15"/>
      <c r="B346" s="15"/>
      <c r="C346" s="15"/>
    </row>
    <row r="347" spans="1:3" ht="56.25" customHeight="1">
      <c r="A347" s="15"/>
      <c r="B347" s="15"/>
      <c r="C347" s="15"/>
    </row>
    <row r="348" spans="1:3" ht="56.25" customHeight="1">
      <c r="A348" s="15"/>
      <c r="B348" s="15"/>
      <c r="C348" s="15"/>
    </row>
    <row r="349" spans="1:3" ht="56.25" customHeight="1">
      <c r="A349" s="15"/>
      <c r="B349" s="15"/>
      <c r="C349" s="15"/>
    </row>
    <row r="350" spans="1:3" ht="56.25" customHeight="1">
      <c r="A350" s="15"/>
      <c r="B350" s="15"/>
      <c r="C350" s="15"/>
    </row>
    <row r="351" spans="1:3" ht="56.25" customHeight="1">
      <c r="A351" s="15"/>
      <c r="B351" s="15"/>
      <c r="C351" s="15"/>
    </row>
    <row r="352" spans="1:3" ht="56.25" customHeight="1">
      <c r="A352" s="15"/>
      <c r="B352" s="15"/>
      <c r="C352" s="15"/>
    </row>
    <row r="353" spans="1:3" ht="56.25" customHeight="1">
      <c r="A353" s="15"/>
      <c r="B353" s="15"/>
      <c r="C353" s="15"/>
    </row>
    <row r="354" spans="1:3" ht="56.25" customHeight="1">
      <c r="A354" s="15"/>
      <c r="B354" s="15"/>
      <c r="C354" s="15"/>
    </row>
    <row r="355" spans="1:3" ht="56.25" customHeight="1">
      <c r="A355" s="15"/>
      <c r="B355" s="15"/>
      <c r="C355" s="15"/>
    </row>
    <row r="356" spans="1:3" ht="56.25" customHeight="1">
      <c r="A356" s="15"/>
      <c r="B356" s="15"/>
      <c r="C356" s="15"/>
    </row>
    <row r="357" spans="1:3" ht="56.25" customHeight="1">
      <c r="A357" s="15"/>
      <c r="B357" s="15"/>
      <c r="C357" s="15"/>
    </row>
    <row r="358" spans="1:3" ht="56.25" customHeight="1">
      <c r="A358" s="15"/>
      <c r="B358" s="15"/>
      <c r="C358" s="15"/>
    </row>
    <row r="359" spans="1:3" ht="56.25" customHeight="1">
      <c r="A359" s="15"/>
      <c r="B359" s="15"/>
      <c r="C359" s="15"/>
    </row>
    <row r="360" spans="1:3" ht="56.25" customHeight="1">
      <c r="A360" s="15"/>
      <c r="B360" s="15"/>
      <c r="C360" s="15"/>
    </row>
    <row r="361" spans="1:3" ht="56.25" customHeight="1">
      <c r="A361" s="15"/>
      <c r="B361" s="15"/>
      <c r="C361" s="15"/>
    </row>
    <row r="362" spans="1:3" ht="56.25" customHeight="1">
      <c r="A362" s="15"/>
      <c r="B362" s="15"/>
      <c r="C362" s="15"/>
    </row>
    <row r="363" spans="1:3" ht="56.25" customHeight="1">
      <c r="A363" s="15"/>
      <c r="B363" s="15"/>
      <c r="C363" s="15"/>
    </row>
    <row r="364" spans="1:3" ht="56.25" customHeight="1">
      <c r="A364" s="15"/>
      <c r="B364" s="15"/>
      <c r="C364" s="15"/>
    </row>
    <row r="365" spans="1:3" ht="56.25" customHeight="1">
      <c r="A365" s="15"/>
      <c r="B365" s="15"/>
      <c r="C365" s="15"/>
    </row>
    <row r="366" spans="1:3" ht="56.25" customHeight="1">
      <c r="A366" s="15"/>
      <c r="B366" s="15"/>
      <c r="C366" s="15"/>
    </row>
    <row r="367" spans="1:3" ht="56.25" customHeight="1">
      <c r="A367" s="15"/>
      <c r="B367" s="15"/>
      <c r="C367" s="15"/>
    </row>
    <row r="368" spans="1:3" ht="56.25" customHeight="1">
      <c r="A368" s="15"/>
      <c r="B368" s="15"/>
      <c r="C368" s="15"/>
    </row>
    <row r="369" spans="1:3" ht="56.25" customHeight="1">
      <c r="A369" s="15"/>
      <c r="B369" s="15"/>
      <c r="C369" s="15"/>
    </row>
    <row r="370" spans="1:3" ht="56.25" customHeight="1">
      <c r="A370" s="15"/>
      <c r="B370" s="15"/>
      <c r="C370" s="15"/>
    </row>
    <row r="371" spans="1:3" ht="56.25" customHeight="1">
      <c r="A371" s="15"/>
      <c r="B371" s="15"/>
      <c r="C371" s="15"/>
    </row>
    <row r="372" spans="1:3" ht="56.25" customHeight="1">
      <c r="A372" s="15"/>
      <c r="B372" s="15"/>
      <c r="C372" s="15"/>
    </row>
    <row r="373" spans="1:3" ht="56.25" customHeight="1">
      <c r="A373" s="15"/>
      <c r="B373" s="15"/>
      <c r="C373" s="15"/>
    </row>
    <row r="374" spans="1:3" ht="56.25" customHeight="1">
      <c r="A374" s="15"/>
      <c r="B374" s="15"/>
      <c r="C374" s="15"/>
    </row>
    <row r="375" spans="1:3" ht="56.25" customHeight="1">
      <c r="A375" s="15"/>
      <c r="B375" s="15"/>
      <c r="C375" s="15"/>
    </row>
    <row r="376" spans="1:3" ht="56.25" customHeight="1">
      <c r="A376" s="15"/>
      <c r="B376" s="15"/>
      <c r="C376" s="15"/>
    </row>
    <row r="377" spans="1:3" ht="56.25" customHeight="1">
      <c r="A377" s="15"/>
      <c r="B377" s="15"/>
      <c r="C377" s="15"/>
    </row>
    <row r="378" spans="1:3" ht="56.25" customHeight="1">
      <c r="A378" s="15"/>
      <c r="B378" s="15"/>
      <c r="C378" s="15"/>
    </row>
    <row r="379" spans="1:3" ht="56.25" customHeight="1">
      <c r="A379" s="15"/>
      <c r="B379" s="15"/>
      <c r="C379" s="15"/>
    </row>
    <row r="380" spans="1:3" ht="56.25" customHeight="1">
      <c r="A380" s="15"/>
      <c r="B380" s="15"/>
      <c r="C380" s="15"/>
    </row>
    <row r="381" spans="1:3" ht="56.25" customHeight="1">
      <c r="A381" s="15"/>
      <c r="B381" s="15"/>
      <c r="C381" s="15"/>
    </row>
    <row r="382" spans="1:3" ht="56.25" customHeight="1">
      <c r="A382" s="15"/>
      <c r="B382" s="15"/>
      <c r="C382" s="15"/>
    </row>
    <row r="383" spans="1:3" ht="56.25" customHeight="1">
      <c r="A383" s="15"/>
      <c r="B383" s="15"/>
      <c r="C383" s="15"/>
    </row>
    <row r="384" spans="1:3" ht="56.25" customHeight="1">
      <c r="A384" s="15"/>
      <c r="B384" s="15"/>
      <c r="C384" s="15"/>
    </row>
    <row r="385" spans="1:3" ht="56.25" customHeight="1">
      <c r="A385" s="15"/>
      <c r="B385" s="15"/>
      <c r="C385" s="15"/>
    </row>
    <row r="386" spans="1:3" ht="56.25" customHeight="1">
      <c r="A386" s="15"/>
      <c r="B386" s="15"/>
      <c r="C386" s="15"/>
    </row>
    <row r="387" spans="1:3" ht="56.25" customHeight="1">
      <c r="A387" s="15"/>
      <c r="B387" s="15"/>
      <c r="C387" s="15"/>
    </row>
    <row r="388" spans="1:3" ht="56.25" customHeight="1">
      <c r="A388" s="15"/>
      <c r="B388" s="15"/>
      <c r="C388" s="15"/>
    </row>
    <row r="389" spans="1:3" ht="56.25" customHeight="1">
      <c r="A389" s="15"/>
      <c r="B389" s="15"/>
      <c r="C389" s="15"/>
    </row>
    <row r="390" spans="1:3" ht="56.25" customHeight="1">
      <c r="A390" s="15"/>
      <c r="B390" s="15"/>
      <c r="C390" s="15"/>
    </row>
    <row r="391" spans="1:3" ht="56.25" customHeight="1">
      <c r="A391" s="15"/>
      <c r="B391" s="15"/>
      <c r="C391" s="15"/>
    </row>
    <row r="392" spans="1:3" ht="56.25" customHeight="1">
      <c r="A392" s="15"/>
      <c r="B392" s="15"/>
      <c r="C392" s="15"/>
    </row>
    <row r="393" spans="1:3" ht="56.25" customHeight="1">
      <c r="A393" s="15"/>
      <c r="B393" s="15"/>
      <c r="C393" s="15"/>
    </row>
    <row r="394" spans="1:3" ht="56.25" customHeight="1">
      <c r="A394" s="15"/>
      <c r="B394" s="15"/>
      <c r="C394" s="15"/>
    </row>
    <row r="395" spans="1:3" ht="56.25" customHeight="1">
      <c r="A395" s="15"/>
      <c r="B395" s="15"/>
      <c r="C395" s="15"/>
    </row>
    <row r="396" spans="1:3" ht="56.25" customHeight="1">
      <c r="A396" s="15"/>
      <c r="B396" s="15"/>
      <c r="C396" s="15"/>
    </row>
    <row r="397" spans="1:3" ht="56.25" customHeight="1">
      <c r="A397" s="15"/>
      <c r="B397" s="15"/>
      <c r="C397" s="15"/>
    </row>
    <row r="398" spans="1:3" ht="56.25" customHeight="1">
      <c r="A398" s="15"/>
      <c r="B398" s="15"/>
      <c r="C398" s="15"/>
    </row>
    <row r="399" spans="1:3" ht="56.25" customHeight="1">
      <c r="A399" s="15"/>
      <c r="B399" s="15"/>
      <c r="C399" s="15"/>
    </row>
    <row r="400" spans="1:3" ht="56.25" customHeight="1">
      <c r="A400" s="15"/>
      <c r="B400" s="15"/>
      <c r="C400" s="15"/>
    </row>
    <row r="401" spans="1:3" ht="56.25" customHeight="1">
      <c r="A401" s="15"/>
      <c r="B401" s="15"/>
      <c r="C401" s="15"/>
    </row>
    <row r="402" spans="1:3" ht="56.25" customHeight="1">
      <c r="A402" s="15"/>
      <c r="B402" s="15"/>
      <c r="C402" s="15"/>
    </row>
    <row r="403" spans="1:3" ht="56.25" customHeight="1">
      <c r="A403" s="15"/>
      <c r="B403" s="15"/>
      <c r="C403" s="15"/>
    </row>
    <row r="404" spans="1:3" ht="56.25" customHeight="1">
      <c r="A404" s="15"/>
      <c r="B404" s="15"/>
      <c r="C404" s="15"/>
    </row>
    <row r="405" spans="1:3" ht="56.25" customHeight="1">
      <c r="A405" s="15"/>
      <c r="B405" s="15"/>
      <c r="C405" s="15"/>
    </row>
    <row r="406" spans="1:3" ht="56.25" customHeight="1">
      <c r="A406" s="15"/>
      <c r="B406" s="15"/>
      <c r="C406" s="15"/>
    </row>
    <row r="407" spans="1:3" ht="56.25" customHeight="1">
      <c r="A407" s="15"/>
      <c r="B407" s="15"/>
      <c r="C407" s="15"/>
    </row>
    <row r="408" spans="1:3" ht="56.25" customHeight="1">
      <c r="A408" s="15"/>
      <c r="B408" s="15"/>
      <c r="C408" s="15"/>
    </row>
    <row r="409" spans="1:3" ht="56.25" customHeight="1">
      <c r="A409" s="15"/>
      <c r="B409" s="15"/>
      <c r="C409" s="15"/>
    </row>
    <row r="410" spans="1:3" ht="56.25" customHeight="1">
      <c r="A410" s="15"/>
      <c r="B410" s="15"/>
      <c r="C410" s="15"/>
    </row>
    <row r="411" spans="1:3" ht="56.25" customHeight="1">
      <c r="A411" s="15"/>
      <c r="B411" s="15"/>
      <c r="C411" s="15"/>
    </row>
    <row r="412" spans="1:3" ht="56.25" customHeight="1">
      <c r="A412" s="15"/>
      <c r="B412" s="15"/>
      <c r="C412" s="15"/>
    </row>
    <row r="413" spans="1:3" ht="56.25" customHeight="1">
      <c r="A413" s="15"/>
      <c r="B413" s="15"/>
      <c r="C413" s="15"/>
    </row>
    <row r="414" spans="1:3" ht="56.25" customHeight="1">
      <c r="A414" s="15"/>
      <c r="B414" s="15"/>
      <c r="C414" s="15"/>
    </row>
    <row r="415" spans="1:3" ht="56.25" customHeight="1">
      <c r="A415" s="15"/>
      <c r="B415" s="15"/>
      <c r="C415" s="15"/>
    </row>
    <row r="416" spans="1:3" ht="56.25" customHeight="1">
      <c r="A416" s="15"/>
      <c r="B416" s="15"/>
      <c r="C416" s="15"/>
    </row>
    <row r="417" spans="1:3" ht="56.25" customHeight="1">
      <c r="A417" s="15"/>
      <c r="B417" s="15"/>
      <c r="C417" s="15"/>
    </row>
    <row r="418" spans="1:3" ht="56.25" customHeight="1">
      <c r="A418" s="15"/>
      <c r="B418" s="15"/>
      <c r="C418" s="15"/>
    </row>
    <row r="419" spans="1:3" ht="56.25" customHeight="1">
      <c r="A419" s="15"/>
      <c r="B419" s="15"/>
      <c r="C419" s="15"/>
    </row>
    <row r="420" spans="1:3" ht="56.25" customHeight="1">
      <c r="A420" s="15"/>
      <c r="B420" s="15"/>
      <c r="C420" s="15"/>
    </row>
    <row r="421" spans="1:3" ht="56.25" customHeight="1">
      <c r="A421" s="15"/>
      <c r="B421" s="15"/>
      <c r="C421" s="15"/>
    </row>
    <row r="422" spans="1:3" ht="56.25" customHeight="1">
      <c r="A422" s="15"/>
      <c r="B422" s="15"/>
      <c r="C422" s="15"/>
    </row>
    <row r="423" spans="1:3" ht="56.25" customHeight="1">
      <c r="A423" s="15"/>
      <c r="B423" s="15"/>
      <c r="C423" s="15"/>
    </row>
    <row r="424" spans="1:3" ht="56.25" customHeight="1">
      <c r="A424" s="15"/>
      <c r="B424" s="15"/>
      <c r="C424" s="15"/>
    </row>
    <row r="425" spans="1:3" ht="56.25" customHeight="1">
      <c r="A425" s="15"/>
      <c r="B425" s="15"/>
      <c r="C425" s="15"/>
    </row>
    <row r="426" spans="1:3" ht="56.25" customHeight="1">
      <c r="A426" s="15"/>
      <c r="B426" s="15"/>
      <c r="C426" s="15"/>
    </row>
    <row r="427" spans="1:3" ht="56.25" customHeight="1">
      <c r="A427" s="15"/>
      <c r="B427" s="15"/>
      <c r="C427" s="15"/>
    </row>
    <row r="428" spans="1:3" ht="56.25" customHeight="1">
      <c r="A428" s="15"/>
      <c r="B428" s="15"/>
      <c r="C428" s="15"/>
    </row>
    <row r="429" spans="1:3" ht="56.25" customHeight="1">
      <c r="A429" s="15"/>
      <c r="B429" s="15"/>
      <c r="C429" s="15"/>
    </row>
    <row r="430" spans="1:3" ht="56.25" customHeight="1">
      <c r="A430" s="15"/>
      <c r="B430" s="15"/>
      <c r="C430" s="15"/>
    </row>
    <row r="431" spans="1:3" ht="56.25" customHeight="1">
      <c r="A431" s="15"/>
      <c r="B431" s="15"/>
      <c r="C431" s="15"/>
    </row>
    <row r="432" spans="1:3" ht="56.25" customHeight="1">
      <c r="A432" s="15"/>
      <c r="B432" s="15"/>
      <c r="C432" s="15"/>
    </row>
    <row r="433" spans="1:3" ht="56.25" customHeight="1">
      <c r="A433" s="15"/>
      <c r="B433" s="15"/>
      <c r="C433" s="15"/>
    </row>
    <row r="434" spans="1:3" ht="56.25" customHeight="1">
      <c r="A434" s="15"/>
      <c r="B434" s="15"/>
      <c r="C434" s="15"/>
    </row>
    <row r="435" spans="1:3" ht="56.25" customHeight="1">
      <c r="A435" s="15"/>
      <c r="B435" s="15"/>
      <c r="C435" s="15"/>
    </row>
    <row r="436" spans="1:3" ht="56.25" customHeight="1">
      <c r="A436" s="15"/>
      <c r="B436" s="15"/>
      <c r="C436" s="15"/>
    </row>
    <row r="437" spans="1:3" ht="56.25" customHeight="1">
      <c r="A437" s="15"/>
      <c r="B437" s="15"/>
      <c r="C437" s="15"/>
    </row>
    <row r="438" spans="1:3" ht="56.25" customHeight="1">
      <c r="A438" s="15"/>
      <c r="B438" s="15"/>
      <c r="C438" s="15"/>
    </row>
    <row r="439" spans="1:3" ht="56.25" customHeight="1">
      <c r="A439" s="15"/>
      <c r="B439" s="15"/>
      <c r="C439" s="15"/>
    </row>
    <row r="440" spans="1:3" ht="56.25" customHeight="1">
      <c r="A440" s="15"/>
      <c r="B440" s="15"/>
      <c r="C440" s="15"/>
    </row>
    <row r="441" spans="1:3" ht="56.25" customHeight="1">
      <c r="A441" s="15"/>
      <c r="B441" s="15"/>
      <c r="C441" s="15"/>
    </row>
    <row r="442" spans="1:3" ht="56.25" customHeight="1">
      <c r="A442" s="15"/>
      <c r="B442" s="15"/>
      <c r="C442" s="15"/>
    </row>
    <row r="443" spans="1:3" ht="56.25" customHeight="1">
      <c r="A443" s="15"/>
      <c r="B443" s="15"/>
      <c r="C443" s="15"/>
    </row>
    <row r="444" spans="1:3" ht="56.25" customHeight="1">
      <c r="A444" s="15"/>
      <c r="B444" s="15"/>
      <c r="C444" s="15"/>
    </row>
    <row r="445" spans="1:3" ht="56.25" customHeight="1">
      <c r="A445" s="15"/>
      <c r="B445" s="15"/>
      <c r="C445" s="15"/>
    </row>
    <row r="446" spans="1:3" ht="56.25" customHeight="1">
      <c r="A446" s="15"/>
      <c r="B446" s="15"/>
      <c r="C446" s="15"/>
    </row>
    <row r="447" spans="1:3" ht="56.25" customHeight="1">
      <c r="A447" s="15"/>
      <c r="B447" s="15"/>
      <c r="C447" s="15"/>
    </row>
    <row r="448" spans="1:3" ht="56.25" customHeight="1">
      <c r="A448" s="15"/>
      <c r="B448" s="15"/>
      <c r="C448" s="15"/>
    </row>
    <row r="449" spans="1:3" ht="56.25" customHeight="1">
      <c r="A449" s="15"/>
      <c r="B449" s="15"/>
      <c r="C449" s="15"/>
    </row>
    <row r="450" spans="1:3" ht="56.25" customHeight="1">
      <c r="A450" s="15"/>
      <c r="B450" s="15"/>
      <c r="C450" s="15"/>
    </row>
    <row r="451" spans="1:3" ht="56.25" customHeight="1">
      <c r="A451" s="15"/>
      <c r="B451" s="15"/>
      <c r="C451" s="15"/>
    </row>
    <row r="452" spans="1:3" ht="56.25" customHeight="1">
      <c r="A452" s="15"/>
      <c r="B452" s="15"/>
      <c r="C452" s="15"/>
    </row>
    <row r="453" spans="1:3" ht="56.25" customHeight="1">
      <c r="A453" s="15"/>
      <c r="B453" s="15"/>
      <c r="C453" s="15"/>
    </row>
    <row r="454" spans="1:3" ht="56.25" customHeight="1">
      <c r="A454" s="15"/>
      <c r="B454" s="15"/>
      <c r="C454" s="15"/>
    </row>
    <row r="455" spans="1:3" ht="56.25" customHeight="1">
      <c r="A455" s="15"/>
      <c r="B455" s="15"/>
      <c r="C455" s="15"/>
    </row>
    <row r="456" spans="1:3" ht="56.25" customHeight="1">
      <c r="A456" s="15"/>
      <c r="B456" s="15"/>
      <c r="C456" s="15"/>
    </row>
    <row r="457" spans="1:3" ht="56.25" customHeight="1">
      <c r="A457" s="15"/>
      <c r="B457" s="15"/>
      <c r="C457" s="15"/>
    </row>
    <row r="458" spans="1:3" ht="56.25" customHeight="1">
      <c r="A458" s="15"/>
      <c r="B458" s="15"/>
      <c r="C458" s="15"/>
    </row>
    <row r="459" spans="1:3" ht="56.25" customHeight="1">
      <c r="A459" s="15"/>
      <c r="B459" s="15"/>
      <c r="C459" s="15"/>
    </row>
    <row r="460" spans="1:3" ht="56.25" customHeight="1">
      <c r="A460" s="15"/>
      <c r="B460" s="15"/>
      <c r="C460" s="15"/>
    </row>
    <row r="461" spans="1:3" ht="56.25" customHeight="1">
      <c r="A461" s="15"/>
      <c r="B461" s="15"/>
      <c r="C461" s="15"/>
    </row>
    <row r="462" spans="1:3" ht="56.25" customHeight="1">
      <c r="A462" s="15"/>
      <c r="B462" s="15"/>
      <c r="C462" s="15"/>
    </row>
    <row r="463" spans="1:3" ht="56.25" customHeight="1">
      <c r="A463" s="15"/>
      <c r="B463" s="15"/>
      <c r="C463" s="15"/>
    </row>
    <row r="464" spans="1:3" ht="56.25" customHeight="1">
      <c r="A464" s="15"/>
      <c r="B464" s="15"/>
      <c r="C464" s="15"/>
    </row>
    <row r="465" spans="1:3" ht="56.25" customHeight="1">
      <c r="A465" s="15"/>
      <c r="B465" s="15"/>
      <c r="C465" s="15"/>
    </row>
    <row r="466" spans="1:3" ht="56.25" customHeight="1">
      <c r="A466" s="15"/>
      <c r="B466" s="15"/>
      <c r="C466" s="15"/>
    </row>
    <row r="467" spans="1:3" ht="56.25" customHeight="1">
      <c r="A467" s="15"/>
      <c r="B467" s="15"/>
      <c r="C467" s="15"/>
    </row>
    <row r="468" spans="1:3" ht="56.25" customHeight="1">
      <c r="A468" s="15"/>
      <c r="B468" s="15"/>
      <c r="C468" s="15"/>
    </row>
    <row r="469" spans="1:3" ht="56.25" customHeight="1">
      <c r="A469" s="15"/>
      <c r="B469" s="15"/>
      <c r="C469" s="15"/>
    </row>
    <row r="470" spans="1:3" ht="56.25" customHeight="1">
      <c r="A470" s="15"/>
      <c r="B470" s="15"/>
      <c r="C470" s="15"/>
    </row>
    <row r="471" spans="1:3" ht="56.25" customHeight="1">
      <c r="A471" s="15"/>
      <c r="B471" s="15"/>
      <c r="C471" s="15"/>
    </row>
    <row r="472" spans="1:3" ht="56.25" customHeight="1">
      <c r="A472" s="15"/>
      <c r="B472" s="15"/>
      <c r="C472" s="15"/>
    </row>
    <row r="473" spans="1:3" ht="56.25" customHeight="1">
      <c r="A473" s="15"/>
      <c r="B473" s="15"/>
      <c r="C473" s="15"/>
    </row>
    <row r="474" spans="1:3" ht="56.25" customHeight="1">
      <c r="A474" s="15"/>
      <c r="B474" s="15"/>
      <c r="C474" s="15"/>
    </row>
    <row r="475" spans="1:3" ht="56.25" customHeight="1">
      <c r="A475" s="15"/>
      <c r="B475" s="15"/>
      <c r="C475" s="15"/>
    </row>
    <row r="476" spans="1:3" ht="56.25" customHeight="1">
      <c r="A476" s="15"/>
      <c r="B476" s="15"/>
      <c r="C476" s="15"/>
    </row>
    <row r="477" spans="1:3" ht="56.25" customHeight="1">
      <c r="A477" s="15"/>
      <c r="B477" s="15"/>
      <c r="C477" s="15"/>
    </row>
    <row r="478" spans="1:3" ht="56.25" customHeight="1">
      <c r="A478" s="15"/>
      <c r="B478" s="15"/>
      <c r="C478" s="15"/>
    </row>
    <row r="479" spans="1:3" ht="56.25" customHeight="1">
      <c r="A479" s="15"/>
      <c r="B479" s="15"/>
      <c r="C479" s="15"/>
    </row>
    <row r="480" spans="1:3" ht="56.25" customHeight="1">
      <c r="A480" s="15"/>
      <c r="B480" s="15"/>
      <c r="C480" s="15"/>
    </row>
    <row r="481" spans="1:3" ht="56.25" customHeight="1">
      <c r="A481" s="15"/>
      <c r="B481" s="15"/>
      <c r="C481" s="15"/>
    </row>
    <row r="482" spans="1:3" ht="56.25" customHeight="1">
      <c r="A482" s="15"/>
      <c r="B482" s="15"/>
      <c r="C482" s="15"/>
    </row>
    <row r="483" spans="1:3" ht="56.25" customHeight="1">
      <c r="A483" s="15"/>
      <c r="B483" s="15"/>
      <c r="C483" s="15"/>
    </row>
    <row r="484" spans="1:3" ht="56.25" customHeight="1">
      <c r="A484" s="15"/>
      <c r="B484" s="15"/>
      <c r="C484" s="15"/>
    </row>
    <row r="485" spans="1:3" ht="56.25" customHeight="1">
      <c r="A485" s="15"/>
      <c r="B485" s="15"/>
      <c r="C485" s="15"/>
    </row>
    <row r="486" spans="1:3" ht="56.25" customHeight="1">
      <c r="A486" s="15"/>
      <c r="B486" s="15"/>
      <c r="C486" s="15"/>
    </row>
    <row r="487" spans="1:3" ht="56.25" customHeight="1">
      <c r="A487" s="15"/>
      <c r="B487" s="15"/>
      <c r="C487" s="15"/>
    </row>
    <row r="488" spans="1:3" ht="56.25" customHeight="1">
      <c r="A488" s="15"/>
      <c r="B488" s="15"/>
      <c r="C488" s="15"/>
    </row>
    <row r="489" spans="1:3" ht="56.25" customHeight="1">
      <c r="A489" s="15"/>
      <c r="B489" s="15"/>
      <c r="C489" s="15"/>
    </row>
    <row r="490" spans="1:3" ht="56.25" customHeight="1">
      <c r="A490" s="15"/>
      <c r="B490" s="15"/>
      <c r="C490" s="15"/>
    </row>
    <row r="491" spans="1:3" ht="56.25" customHeight="1">
      <c r="A491" s="15"/>
      <c r="B491" s="15"/>
      <c r="C491" s="15"/>
    </row>
    <row r="492" spans="1:3" ht="56.25" customHeight="1">
      <c r="A492" s="15"/>
      <c r="B492" s="15"/>
      <c r="C492" s="15"/>
    </row>
    <row r="493" spans="1:3" ht="56.25" customHeight="1">
      <c r="A493" s="15"/>
      <c r="B493" s="15"/>
      <c r="C493" s="15"/>
    </row>
    <row r="494" spans="1:3" ht="56.25" customHeight="1">
      <c r="A494" s="15"/>
      <c r="B494" s="15"/>
      <c r="C494" s="15"/>
    </row>
    <row r="495" spans="1:3" ht="56.25" customHeight="1">
      <c r="A495" s="15"/>
      <c r="B495" s="15"/>
      <c r="C495" s="15"/>
    </row>
    <row r="496" spans="1:3" ht="56.25" customHeight="1">
      <c r="A496" s="15"/>
      <c r="B496" s="15"/>
      <c r="C496" s="15"/>
    </row>
    <row r="497" spans="1:3" ht="56.25" customHeight="1">
      <c r="A497" s="15"/>
      <c r="B497" s="15"/>
      <c r="C497" s="15"/>
    </row>
    <row r="498" spans="1:3" ht="56.25" customHeight="1">
      <c r="A498" s="15"/>
      <c r="B498" s="15"/>
      <c r="C498" s="15"/>
    </row>
    <row r="499" spans="1:3" ht="56.25" customHeight="1">
      <c r="A499" s="15"/>
      <c r="B499" s="15"/>
      <c r="C499" s="15"/>
    </row>
    <row r="500" spans="1:3" ht="56.25" customHeight="1">
      <c r="A500" s="15"/>
      <c r="B500" s="15"/>
      <c r="C500" s="15"/>
    </row>
    <row r="501" spans="1:3" ht="56.25" customHeight="1">
      <c r="A501" s="15"/>
      <c r="B501" s="15"/>
      <c r="C501" s="15"/>
    </row>
    <row r="502" spans="1:3" ht="56.25" customHeight="1">
      <c r="A502" s="15"/>
      <c r="B502" s="15"/>
      <c r="C502" s="15"/>
    </row>
    <row r="503" spans="1:3" ht="56.25" customHeight="1">
      <c r="A503" s="15"/>
      <c r="B503" s="15"/>
      <c r="C503" s="15"/>
    </row>
    <row r="504" spans="1:3" ht="56.25" customHeight="1">
      <c r="A504" s="15"/>
      <c r="B504" s="15"/>
      <c r="C504" s="15"/>
    </row>
    <row r="505" spans="1:3" ht="56.25" customHeight="1">
      <c r="A505" s="15"/>
      <c r="B505" s="15"/>
      <c r="C505" s="15"/>
    </row>
    <row r="506" spans="1:3" ht="56.25" customHeight="1">
      <c r="A506" s="15"/>
      <c r="B506" s="15"/>
      <c r="C506" s="15"/>
    </row>
    <row r="507" spans="1:3" ht="56.25" customHeight="1">
      <c r="A507" s="15"/>
      <c r="B507" s="15"/>
      <c r="C507" s="15"/>
    </row>
    <row r="508" spans="1:3" ht="56.25" customHeight="1">
      <c r="A508" s="15"/>
      <c r="B508" s="15"/>
      <c r="C508" s="15"/>
    </row>
    <row r="509" spans="1:3" ht="56.25" customHeight="1">
      <c r="A509" s="15"/>
      <c r="B509" s="15"/>
      <c r="C509" s="15"/>
    </row>
    <row r="510" spans="1:3" ht="56.25" customHeight="1">
      <c r="A510" s="15"/>
      <c r="B510" s="15"/>
      <c r="C510" s="15"/>
    </row>
    <row r="511" spans="1:3" ht="56.25" customHeight="1">
      <c r="A511" s="15"/>
      <c r="B511" s="15"/>
      <c r="C511" s="15"/>
    </row>
    <row r="512" spans="1:3" ht="56.25" customHeight="1">
      <c r="A512" s="15"/>
      <c r="B512" s="15"/>
      <c r="C512" s="15"/>
    </row>
    <row r="513" spans="1:3" ht="56.25" customHeight="1">
      <c r="A513" s="15"/>
      <c r="B513" s="15"/>
      <c r="C513" s="15"/>
    </row>
    <row r="514" spans="1:3" ht="56.25" customHeight="1">
      <c r="A514" s="15"/>
      <c r="B514" s="15"/>
      <c r="C514" s="15"/>
    </row>
    <row r="515" spans="1:3" ht="56.25" customHeight="1">
      <c r="A515" s="15"/>
      <c r="B515" s="15"/>
      <c r="C515" s="15"/>
    </row>
    <row r="516" spans="1:3" ht="56.25" customHeight="1">
      <c r="A516" s="15"/>
      <c r="B516" s="15"/>
      <c r="C516" s="15"/>
    </row>
    <row r="517" spans="1:3" ht="56.25" customHeight="1">
      <c r="A517" s="15"/>
      <c r="B517" s="15"/>
      <c r="C517" s="15"/>
    </row>
    <row r="518" spans="1:3" ht="56.25" customHeight="1">
      <c r="A518" s="15"/>
      <c r="B518" s="15"/>
      <c r="C518" s="15"/>
    </row>
    <row r="519" spans="1:3" ht="56.25" customHeight="1">
      <c r="A519" s="15"/>
      <c r="B519" s="15"/>
      <c r="C519" s="15"/>
    </row>
    <row r="520" spans="1:3" ht="56.25" customHeight="1">
      <c r="A520" s="15"/>
      <c r="B520" s="15"/>
      <c r="C520" s="15"/>
    </row>
    <row r="521" spans="1:3" ht="56.25" customHeight="1">
      <c r="A521" s="15"/>
      <c r="B521" s="15"/>
      <c r="C521" s="15"/>
    </row>
    <row r="522" spans="1:3" ht="56.25" customHeight="1">
      <c r="A522" s="15"/>
      <c r="B522" s="15"/>
      <c r="C522" s="15"/>
    </row>
    <row r="523" spans="1:3" ht="56.25" customHeight="1">
      <c r="A523" s="15"/>
      <c r="B523" s="15"/>
      <c r="C523" s="15"/>
    </row>
    <row r="524" spans="1:3" ht="56.25" customHeight="1">
      <c r="A524" s="15"/>
      <c r="B524" s="15"/>
      <c r="C524" s="15"/>
    </row>
    <row r="525" spans="1:3" ht="56.25" customHeight="1">
      <c r="A525" s="15"/>
      <c r="B525" s="15"/>
      <c r="C525" s="15"/>
    </row>
    <row r="526" spans="1:3" ht="56.25" customHeight="1">
      <c r="A526" s="15"/>
      <c r="B526" s="15"/>
      <c r="C526" s="15"/>
    </row>
    <row r="527" spans="1:3" ht="56.25" customHeight="1">
      <c r="A527" s="15"/>
      <c r="B527" s="15"/>
      <c r="C527" s="15"/>
    </row>
    <row r="528" spans="1:3" ht="56.25" customHeight="1">
      <c r="A528" s="15"/>
      <c r="B528" s="15"/>
      <c r="C528" s="15"/>
    </row>
    <row r="529" spans="1:3" ht="56.25" customHeight="1">
      <c r="A529" s="15"/>
      <c r="B529" s="15"/>
      <c r="C529" s="15"/>
    </row>
    <row r="530" spans="1:3" ht="56.25" customHeight="1">
      <c r="A530" s="15"/>
      <c r="B530" s="15"/>
      <c r="C530" s="15"/>
    </row>
    <row r="531" spans="1:3" ht="56.25" customHeight="1">
      <c r="A531" s="15"/>
      <c r="B531" s="15"/>
      <c r="C531" s="15"/>
    </row>
    <row r="532" spans="1:3" ht="56.25" customHeight="1">
      <c r="A532" s="15"/>
      <c r="B532" s="15"/>
      <c r="C532" s="15"/>
    </row>
    <row r="533" spans="1:3" ht="56.25" customHeight="1">
      <c r="A533" s="15"/>
      <c r="B533" s="15"/>
      <c r="C533" s="15"/>
    </row>
    <row r="534" spans="1:3" ht="56.25" customHeight="1">
      <c r="A534" s="15"/>
      <c r="B534" s="15"/>
      <c r="C534" s="15"/>
    </row>
    <row r="535" spans="1:3" ht="56.25" customHeight="1">
      <c r="A535" s="15"/>
      <c r="B535" s="15"/>
      <c r="C535" s="15"/>
    </row>
    <row r="536" spans="1:3" ht="56.25" customHeight="1">
      <c r="A536" s="15"/>
      <c r="B536" s="15"/>
      <c r="C536" s="15"/>
    </row>
    <row r="537" spans="1:3" ht="56.25" customHeight="1">
      <c r="A537" s="15"/>
      <c r="B537" s="15"/>
      <c r="C537" s="15"/>
    </row>
    <row r="538" spans="1:3" ht="56.25" customHeight="1">
      <c r="A538" s="15"/>
      <c r="B538" s="15"/>
      <c r="C538" s="15"/>
    </row>
    <row r="539" spans="1:3" ht="56.25" customHeight="1">
      <c r="A539" s="15"/>
      <c r="B539" s="15"/>
      <c r="C539" s="15"/>
    </row>
    <row r="540" spans="1:3" ht="56.25" customHeight="1">
      <c r="A540" s="15"/>
      <c r="B540" s="15"/>
      <c r="C540" s="15"/>
    </row>
    <row r="541" spans="1:3" ht="56.25" customHeight="1">
      <c r="A541" s="15"/>
      <c r="B541" s="15"/>
      <c r="C541" s="15"/>
    </row>
    <row r="542" spans="1:3" ht="56.25" customHeight="1">
      <c r="A542" s="15"/>
      <c r="B542" s="15"/>
      <c r="C542" s="15"/>
    </row>
    <row r="543" spans="1:3" ht="56.25" customHeight="1">
      <c r="A543" s="15"/>
      <c r="B543" s="15"/>
      <c r="C543" s="15"/>
    </row>
    <row r="544" spans="1:3" ht="56.25" customHeight="1">
      <c r="A544" s="15"/>
      <c r="B544" s="15"/>
      <c r="C544" s="15"/>
    </row>
    <row r="545" spans="1:3" ht="56.25" customHeight="1">
      <c r="A545" s="15"/>
      <c r="B545" s="15"/>
      <c r="C545" s="15"/>
    </row>
    <row r="546" spans="1:3" ht="56.25" customHeight="1">
      <c r="A546" s="15"/>
      <c r="B546" s="15"/>
      <c r="C546" s="15"/>
    </row>
    <row r="547" spans="1:3" ht="56.25" customHeight="1">
      <c r="A547" s="15"/>
      <c r="B547" s="15"/>
      <c r="C547" s="15"/>
    </row>
    <row r="548" spans="1:3" ht="56.25" customHeight="1">
      <c r="A548" s="15"/>
      <c r="B548" s="15"/>
      <c r="C548" s="15"/>
    </row>
    <row r="549" spans="1:3" ht="56.25" customHeight="1">
      <c r="A549" s="15"/>
      <c r="B549" s="15"/>
      <c r="C549" s="15"/>
    </row>
    <row r="550" spans="1:3" ht="56.25" customHeight="1">
      <c r="A550" s="15"/>
      <c r="B550" s="15"/>
      <c r="C550" s="15"/>
    </row>
    <row r="551" spans="1:3" ht="56.25" customHeight="1">
      <c r="A551" s="15"/>
      <c r="B551" s="15"/>
      <c r="C551" s="15"/>
    </row>
    <row r="552" spans="1:3" ht="56.25" customHeight="1">
      <c r="A552" s="15"/>
      <c r="B552" s="15"/>
      <c r="C552" s="15"/>
    </row>
    <row r="553" spans="1:3" ht="56.25" customHeight="1">
      <c r="A553" s="15"/>
      <c r="B553" s="15"/>
      <c r="C553" s="15"/>
    </row>
    <row r="554" spans="1:3" ht="56.25" customHeight="1">
      <c r="A554" s="15"/>
      <c r="B554" s="15"/>
      <c r="C554" s="15"/>
    </row>
    <row r="555" spans="1:3" ht="56.25" customHeight="1">
      <c r="A555" s="15"/>
      <c r="B555" s="15"/>
      <c r="C555" s="15"/>
    </row>
    <row r="556" spans="1:3" ht="56.25" customHeight="1">
      <c r="A556" s="15"/>
      <c r="B556" s="15"/>
      <c r="C556" s="15"/>
    </row>
    <row r="557" spans="1:3" ht="56.25" customHeight="1">
      <c r="A557" s="15"/>
      <c r="B557" s="15"/>
      <c r="C557" s="15"/>
    </row>
    <row r="558" spans="1:3" ht="56.25" customHeight="1">
      <c r="A558" s="15"/>
      <c r="B558" s="15"/>
      <c r="C558" s="15"/>
    </row>
    <row r="559" spans="1:3" ht="56.25" customHeight="1">
      <c r="A559" s="15"/>
      <c r="B559" s="15"/>
      <c r="C559" s="15"/>
    </row>
    <row r="560" spans="1:3" ht="56.25" customHeight="1">
      <c r="A560" s="15"/>
      <c r="B560" s="15"/>
      <c r="C560" s="15"/>
    </row>
    <row r="561" spans="1:3" ht="56.25" customHeight="1">
      <c r="A561" s="15"/>
      <c r="B561" s="15"/>
      <c r="C561" s="15"/>
    </row>
    <row r="562" spans="1:3" ht="56.25" customHeight="1">
      <c r="A562" s="15"/>
      <c r="B562" s="15"/>
      <c r="C562" s="15"/>
    </row>
    <row r="563" spans="1:3" ht="56.25" customHeight="1">
      <c r="A563" s="15"/>
      <c r="B563" s="15"/>
      <c r="C563" s="15"/>
    </row>
    <row r="564" spans="1:3" ht="56.25" customHeight="1">
      <c r="A564" s="15"/>
      <c r="B564" s="15"/>
      <c r="C564" s="15"/>
    </row>
    <row r="565" spans="1:3" ht="56.25" customHeight="1">
      <c r="A565" s="15"/>
      <c r="B565" s="15"/>
      <c r="C565" s="15"/>
    </row>
    <row r="566" spans="1:3" ht="56.25" customHeight="1">
      <c r="A566" s="15"/>
      <c r="B566" s="15"/>
      <c r="C566" s="15"/>
    </row>
    <row r="567" spans="1:3" ht="56.25" customHeight="1">
      <c r="A567" s="15"/>
      <c r="B567" s="15"/>
      <c r="C567" s="15"/>
    </row>
    <row r="568" spans="1:3" ht="56.25" customHeight="1">
      <c r="A568" s="15"/>
      <c r="B568" s="15"/>
      <c r="C568" s="15"/>
    </row>
    <row r="569" spans="1:3" ht="56.25" customHeight="1">
      <c r="A569" s="15"/>
      <c r="B569" s="15"/>
      <c r="C569" s="15"/>
    </row>
    <row r="570" spans="1:3" ht="56.25" customHeight="1">
      <c r="A570" s="15"/>
      <c r="B570" s="15"/>
      <c r="C570" s="15"/>
    </row>
    <row r="571" spans="1:3" ht="56.25" customHeight="1">
      <c r="A571" s="15"/>
      <c r="B571" s="15"/>
      <c r="C571" s="15"/>
    </row>
    <row r="572" spans="1:3" ht="56.25" customHeight="1">
      <c r="A572" s="15"/>
      <c r="B572" s="15"/>
      <c r="C572" s="15"/>
    </row>
    <row r="573" spans="1:3" ht="56.25" customHeight="1">
      <c r="A573" s="15"/>
      <c r="B573" s="15"/>
      <c r="C573" s="15"/>
    </row>
    <row r="574" spans="1:3" ht="56.25" customHeight="1">
      <c r="A574" s="15"/>
      <c r="B574" s="15"/>
      <c r="C574" s="15"/>
    </row>
    <row r="575" spans="1:3" ht="56.25" customHeight="1">
      <c r="A575" s="15"/>
      <c r="B575" s="15"/>
      <c r="C575" s="15"/>
    </row>
    <row r="576" spans="1:3" ht="56.25" customHeight="1">
      <c r="A576" s="15"/>
      <c r="B576" s="15"/>
      <c r="C576" s="15"/>
    </row>
    <row r="577" spans="1:3" ht="56.25" customHeight="1">
      <c r="A577" s="15"/>
      <c r="B577" s="15"/>
      <c r="C577" s="15"/>
    </row>
    <row r="578" spans="1:3" ht="56.25" customHeight="1">
      <c r="A578" s="15"/>
      <c r="B578" s="15"/>
      <c r="C578" s="15"/>
    </row>
    <row r="579" spans="1:3" ht="56.25" customHeight="1">
      <c r="A579" s="15"/>
      <c r="B579" s="15"/>
      <c r="C579" s="15"/>
    </row>
    <row r="580" spans="1:3" ht="56.25" customHeight="1">
      <c r="A580" s="15"/>
      <c r="B580" s="15"/>
      <c r="C580" s="15"/>
    </row>
    <row r="581" spans="1:3" ht="56.25" customHeight="1">
      <c r="A581" s="15"/>
      <c r="B581" s="15"/>
      <c r="C581" s="15"/>
    </row>
    <row r="582" spans="1:3" ht="56.25" customHeight="1">
      <c r="A582" s="15"/>
      <c r="B582" s="15"/>
      <c r="C582" s="15"/>
    </row>
    <row r="583" spans="1:3" ht="56.25" customHeight="1">
      <c r="A583" s="15"/>
      <c r="B583" s="15"/>
      <c r="C583" s="15"/>
    </row>
    <row r="584" spans="1:3" ht="56.25" customHeight="1">
      <c r="A584" s="15"/>
      <c r="B584" s="15"/>
      <c r="C584" s="15"/>
    </row>
    <row r="585" spans="1:3" ht="56.25" customHeight="1">
      <c r="A585" s="15"/>
      <c r="B585" s="15"/>
      <c r="C585" s="15"/>
    </row>
    <row r="586" spans="1:3" ht="56.25" customHeight="1">
      <c r="A586" s="15"/>
      <c r="B586" s="15"/>
      <c r="C586" s="15"/>
    </row>
    <row r="587" spans="1:3" ht="56.25" customHeight="1">
      <c r="A587" s="15"/>
      <c r="B587" s="15"/>
      <c r="C587" s="15"/>
    </row>
    <row r="588" spans="1:3" ht="56.25" customHeight="1">
      <c r="A588" s="15"/>
      <c r="B588" s="15"/>
      <c r="C588" s="15"/>
    </row>
    <row r="589" spans="1:3" ht="56.25" customHeight="1">
      <c r="A589" s="15"/>
      <c r="B589" s="15"/>
      <c r="C589" s="15"/>
    </row>
    <row r="590" spans="1:3" ht="56.25" customHeight="1">
      <c r="A590" s="15"/>
      <c r="B590" s="15"/>
      <c r="C590" s="15"/>
    </row>
    <row r="591" spans="1:3" ht="56.25" customHeight="1">
      <c r="A591" s="15"/>
      <c r="B591" s="15"/>
      <c r="C591" s="15"/>
    </row>
    <row r="592" spans="1:3" ht="56.25" customHeight="1">
      <c r="A592" s="15"/>
      <c r="B592" s="15"/>
      <c r="C592" s="15"/>
    </row>
    <row r="593" spans="1:3" ht="56.25" customHeight="1">
      <c r="A593" s="15"/>
      <c r="B593" s="15"/>
      <c r="C593" s="15"/>
    </row>
    <row r="594" spans="1:3" ht="56.25" customHeight="1">
      <c r="A594" s="15"/>
      <c r="B594" s="15"/>
      <c r="C594" s="15"/>
    </row>
    <row r="595" spans="1:3" ht="56.25" customHeight="1">
      <c r="A595" s="15"/>
      <c r="B595" s="15"/>
      <c r="C595" s="15"/>
    </row>
    <row r="596" spans="1:3" ht="56.25" customHeight="1">
      <c r="A596" s="15"/>
      <c r="B596" s="15"/>
      <c r="C596" s="15"/>
    </row>
    <row r="597" spans="1:3" ht="56.25" customHeight="1">
      <c r="A597" s="15"/>
      <c r="B597" s="15"/>
      <c r="C597" s="15"/>
    </row>
    <row r="598" spans="1:3" ht="56.25" customHeight="1">
      <c r="A598" s="15"/>
      <c r="B598" s="15"/>
      <c r="C598" s="15"/>
    </row>
    <row r="599" spans="1:3" ht="56.25" customHeight="1">
      <c r="A599" s="15"/>
      <c r="B599" s="15"/>
      <c r="C599" s="15"/>
    </row>
    <row r="600" spans="1:3" ht="56.25" customHeight="1">
      <c r="A600" s="15"/>
      <c r="B600" s="15"/>
      <c r="C600" s="15"/>
    </row>
    <row r="601" spans="1:3" ht="56.25" customHeight="1">
      <c r="A601" s="15"/>
      <c r="B601" s="15"/>
      <c r="C601" s="15"/>
    </row>
    <row r="602" spans="1:3" ht="56.25" customHeight="1">
      <c r="A602" s="15"/>
      <c r="B602" s="15"/>
      <c r="C602" s="15"/>
    </row>
    <row r="603" spans="1:3" ht="56.25" customHeight="1">
      <c r="A603" s="15"/>
      <c r="B603" s="15"/>
      <c r="C603" s="15"/>
    </row>
    <row r="604" spans="1:3" ht="56.25" customHeight="1">
      <c r="A604" s="15"/>
      <c r="B604" s="15"/>
      <c r="C604" s="15"/>
    </row>
    <row r="605" spans="1:3" ht="56.25" customHeight="1">
      <c r="A605" s="15"/>
      <c r="B605" s="15"/>
      <c r="C605" s="15"/>
    </row>
    <row r="606" spans="1:3" ht="56.25" customHeight="1">
      <c r="A606" s="15"/>
      <c r="B606" s="15"/>
      <c r="C606" s="15"/>
    </row>
    <row r="607" spans="1:3" ht="56.25" customHeight="1">
      <c r="A607" s="15"/>
      <c r="B607" s="15"/>
      <c r="C607" s="15"/>
    </row>
    <row r="608" spans="1:3" ht="56.25" customHeight="1">
      <c r="A608" s="15"/>
      <c r="B608" s="15"/>
      <c r="C608" s="15"/>
    </row>
    <row r="609" spans="1:3" ht="56.25" customHeight="1">
      <c r="A609" s="15"/>
      <c r="B609" s="15"/>
      <c r="C609" s="15"/>
    </row>
    <row r="610" spans="1:3" ht="56.25" customHeight="1">
      <c r="A610" s="15"/>
      <c r="B610" s="15"/>
      <c r="C610" s="15"/>
    </row>
    <row r="611" spans="1:3" ht="56.25" customHeight="1">
      <c r="A611" s="15"/>
      <c r="B611" s="15"/>
      <c r="C611" s="15"/>
    </row>
    <row r="612" spans="1:3" ht="56.25" customHeight="1">
      <c r="A612" s="15"/>
      <c r="B612" s="15"/>
      <c r="C612" s="15"/>
    </row>
    <row r="613" spans="1:3" ht="56.25" customHeight="1">
      <c r="A613" s="15"/>
      <c r="B613" s="15"/>
      <c r="C613" s="15"/>
    </row>
    <row r="614" spans="1:3" ht="56.25" customHeight="1">
      <c r="A614" s="15"/>
      <c r="B614" s="15"/>
      <c r="C614" s="15"/>
    </row>
    <row r="615" spans="1:3" ht="56.25" customHeight="1">
      <c r="A615" s="15"/>
      <c r="B615" s="15"/>
      <c r="C615" s="15"/>
    </row>
    <row r="616" spans="1:3" ht="56.25" customHeight="1">
      <c r="A616" s="15"/>
      <c r="B616" s="15"/>
      <c r="C616" s="15"/>
    </row>
    <row r="617" spans="1:3" ht="56.25" customHeight="1">
      <c r="A617" s="15"/>
      <c r="B617" s="15"/>
      <c r="C617" s="15"/>
    </row>
    <row r="618" spans="1:3" ht="56.25" customHeight="1">
      <c r="A618" s="15"/>
      <c r="B618" s="15"/>
      <c r="C618" s="15"/>
    </row>
    <row r="619" spans="1:3" ht="56.25" customHeight="1">
      <c r="A619" s="15"/>
      <c r="B619" s="15"/>
      <c r="C619" s="15"/>
    </row>
    <row r="620" spans="1:3" ht="56.25" customHeight="1">
      <c r="A620" s="15"/>
      <c r="B620" s="15"/>
      <c r="C620" s="15"/>
    </row>
    <row r="621" spans="1:3" ht="56.25" customHeight="1">
      <c r="A621" s="15"/>
      <c r="B621" s="15"/>
      <c r="C621" s="15"/>
    </row>
    <row r="622" spans="1:3" ht="56.25" customHeight="1">
      <c r="A622" s="15"/>
      <c r="B622" s="15"/>
      <c r="C622" s="15"/>
    </row>
    <row r="623" spans="1:3" ht="56.25" customHeight="1">
      <c r="A623" s="15"/>
      <c r="B623" s="15"/>
      <c r="C623" s="15"/>
    </row>
    <row r="624" spans="1:3" ht="56.25" customHeight="1">
      <c r="A624" s="15"/>
      <c r="B624" s="15"/>
      <c r="C624" s="15"/>
    </row>
    <row r="625" spans="1:3" ht="56.25" customHeight="1">
      <c r="A625" s="15"/>
      <c r="B625" s="15"/>
      <c r="C625" s="15"/>
    </row>
    <row r="626" spans="1:3" ht="56.25" customHeight="1">
      <c r="A626" s="15"/>
      <c r="B626" s="15"/>
      <c r="C626" s="15"/>
    </row>
    <row r="627" spans="1:3" ht="56.25" customHeight="1">
      <c r="A627" s="15"/>
      <c r="B627" s="15"/>
      <c r="C627" s="15"/>
    </row>
    <row r="628" spans="1:3" ht="56.25" customHeight="1">
      <c r="A628" s="15"/>
      <c r="B628" s="15"/>
      <c r="C628" s="15"/>
    </row>
    <row r="629" spans="1:3" ht="56.25" customHeight="1">
      <c r="A629" s="15"/>
      <c r="B629" s="15"/>
      <c r="C629" s="15"/>
    </row>
    <row r="630" spans="1:3" ht="56.25" customHeight="1">
      <c r="A630" s="15"/>
      <c r="B630" s="15"/>
      <c r="C630" s="15"/>
    </row>
    <row r="631" spans="1:3" ht="56.25" customHeight="1">
      <c r="A631" s="15"/>
      <c r="B631" s="15"/>
      <c r="C631" s="15"/>
    </row>
    <row r="632" spans="1:3" ht="56.25" customHeight="1">
      <c r="A632" s="15"/>
      <c r="B632" s="15"/>
      <c r="C632" s="15"/>
    </row>
    <row r="633" spans="1:3" ht="56.25" customHeight="1">
      <c r="A633" s="15"/>
      <c r="B633" s="15"/>
      <c r="C633" s="15"/>
    </row>
    <row r="634" spans="1:3" ht="56.25" customHeight="1">
      <c r="A634" s="15"/>
      <c r="B634" s="15"/>
      <c r="C634" s="15"/>
    </row>
    <row r="635" spans="1:3" ht="56.25" customHeight="1">
      <c r="A635" s="15"/>
      <c r="B635" s="15"/>
      <c r="C635" s="15"/>
    </row>
    <row r="636" spans="1:3" ht="56.25" customHeight="1">
      <c r="A636" s="15"/>
      <c r="B636" s="15"/>
      <c r="C636" s="15"/>
    </row>
    <row r="637" spans="1:3" ht="56.25" customHeight="1">
      <c r="A637" s="15"/>
      <c r="B637" s="15"/>
      <c r="C637" s="15"/>
    </row>
    <row r="638" spans="1:3" ht="56.25" customHeight="1">
      <c r="A638" s="15"/>
      <c r="B638" s="15"/>
      <c r="C638" s="15"/>
    </row>
    <row r="639" spans="1:3" ht="56.25" customHeight="1">
      <c r="A639" s="15"/>
      <c r="B639" s="15"/>
      <c r="C639" s="15"/>
    </row>
    <row r="640" spans="1:3" ht="56.25" customHeight="1">
      <c r="A640" s="15"/>
      <c r="B640" s="15"/>
      <c r="C640" s="15"/>
    </row>
    <row r="641" spans="1:3" ht="56.25" customHeight="1">
      <c r="A641" s="15"/>
      <c r="B641" s="15"/>
      <c r="C641" s="15"/>
    </row>
    <row r="642" spans="1:3" ht="56.25" customHeight="1">
      <c r="A642" s="15"/>
      <c r="B642" s="15"/>
      <c r="C642" s="15"/>
    </row>
    <row r="643" spans="1:3" ht="56.25" customHeight="1">
      <c r="A643" s="15"/>
      <c r="B643" s="15"/>
      <c r="C643" s="15"/>
    </row>
    <row r="644" spans="1:3" ht="56.25" customHeight="1">
      <c r="A644" s="15"/>
      <c r="B644" s="15"/>
      <c r="C644" s="15"/>
    </row>
    <row r="645" spans="1:3" ht="56.25" customHeight="1">
      <c r="A645" s="15"/>
      <c r="B645" s="15"/>
      <c r="C645" s="15"/>
    </row>
    <row r="646" spans="1:3" ht="56.25" customHeight="1">
      <c r="A646" s="15"/>
      <c r="B646" s="15"/>
      <c r="C646" s="15"/>
    </row>
    <row r="647" spans="1:3" ht="56.25" customHeight="1">
      <c r="A647" s="15"/>
      <c r="B647" s="15"/>
      <c r="C647" s="15"/>
    </row>
    <row r="648" spans="1:3" ht="56.25" customHeight="1">
      <c r="A648" s="15"/>
      <c r="B648" s="15"/>
      <c r="C648" s="15"/>
    </row>
    <row r="649" spans="1:3" ht="56.25" customHeight="1">
      <c r="A649" s="15"/>
      <c r="B649" s="15"/>
      <c r="C649" s="15"/>
    </row>
    <row r="650" spans="1:3" ht="56.25" customHeight="1">
      <c r="A650" s="15"/>
      <c r="B650" s="15"/>
      <c r="C650" s="15"/>
    </row>
    <row r="651" spans="1:3" ht="56.25" customHeight="1">
      <c r="A651" s="15"/>
      <c r="B651" s="15"/>
      <c r="C651" s="15"/>
    </row>
    <row r="652" spans="1:3" ht="56.25" customHeight="1">
      <c r="A652" s="15"/>
      <c r="B652" s="15"/>
      <c r="C652" s="15"/>
    </row>
    <row r="653" spans="1:3" ht="56.25" customHeight="1">
      <c r="A653" s="15"/>
      <c r="B653" s="15"/>
      <c r="C653" s="15"/>
    </row>
    <row r="654" spans="1:3" ht="56.25" customHeight="1">
      <c r="A654" s="15"/>
      <c r="B654" s="15"/>
      <c r="C654" s="15"/>
    </row>
    <row r="655" spans="1:3" ht="56.25" customHeight="1">
      <c r="A655" s="15"/>
      <c r="B655" s="15"/>
      <c r="C655" s="15"/>
    </row>
    <row r="656" spans="1:3" ht="56.25" customHeight="1">
      <c r="A656" s="15"/>
      <c r="B656" s="15"/>
      <c r="C656" s="15"/>
    </row>
    <row r="657" spans="1:3" ht="56.25" customHeight="1">
      <c r="A657" s="15"/>
      <c r="B657" s="15"/>
      <c r="C657" s="15"/>
    </row>
    <row r="658" spans="1:3" ht="56.25" customHeight="1">
      <c r="A658" s="15"/>
      <c r="B658" s="15"/>
      <c r="C658" s="15"/>
    </row>
    <row r="659" spans="1:3" ht="56.25" customHeight="1">
      <c r="A659" s="15"/>
      <c r="B659" s="15"/>
      <c r="C659" s="15"/>
    </row>
    <row r="660" spans="1:3" ht="56.25" customHeight="1">
      <c r="A660" s="15"/>
      <c r="B660" s="15"/>
      <c r="C660" s="15"/>
    </row>
    <row r="661" spans="1:3" ht="56.25" customHeight="1">
      <c r="A661" s="15"/>
      <c r="B661" s="15"/>
      <c r="C661" s="15"/>
    </row>
    <row r="662" spans="1:3" ht="56.25" customHeight="1">
      <c r="A662" s="15"/>
      <c r="B662" s="15"/>
      <c r="C662" s="15"/>
    </row>
    <row r="663" spans="1:3" ht="56.25" customHeight="1">
      <c r="A663" s="15"/>
      <c r="B663" s="15"/>
      <c r="C663" s="15"/>
    </row>
    <row r="664" spans="1:3" ht="56.25" customHeight="1">
      <c r="A664" s="15"/>
      <c r="B664" s="15"/>
      <c r="C664" s="15"/>
    </row>
    <row r="665" spans="1:3" ht="56.25" customHeight="1">
      <c r="A665" s="15"/>
      <c r="B665" s="15"/>
      <c r="C665" s="15"/>
    </row>
    <row r="666" spans="1:3" ht="56.25" customHeight="1">
      <c r="A666" s="15"/>
      <c r="B666" s="15"/>
      <c r="C666" s="15"/>
    </row>
    <row r="667" spans="1:3" ht="56.25" customHeight="1">
      <c r="A667" s="15"/>
      <c r="B667" s="15"/>
      <c r="C667" s="15"/>
    </row>
    <row r="668" spans="1:3" ht="56.25" customHeight="1">
      <c r="A668" s="15"/>
      <c r="B668" s="15"/>
      <c r="C668" s="15"/>
    </row>
    <row r="669" spans="1:3" ht="56.25" customHeight="1">
      <c r="A669" s="15"/>
      <c r="B669" s="15"/>
      <c r="C669" s="15"/>
    </row>
    <row r="670" spans="1:3" ht="56.25" customHeight="1">
      <c r="A670" s="15"/>
      <c r="B670" s="15"/>
      <c r="C670" s="15"/>
    </row>
    <row r="671" spans="1:3" ht="56.25" customHeight="1">
      <c r="A671" s="15"/>
      <c r="B671" s="15"/>
      <c r="C671" s="15"/>
    </row>
    <row r="672" spans="1:3" ht="56.25" customHeight="1">
      <c r="A672" s="15"/>
      <c r="B672" s="15"/>
      <c r="C672" s="15"/>
    </row>
    <row r="673" spans="1:3" ht="56.25" customHeight="1">
      <c r="A673" s="15"/>
      <c r="B673" s="15"/>
      <c r="C673" s="15"/>
    </row>
    <row r="674" spans="1:3" ht="56.25" customHeight="1">
      <c r="A674" s="15"/>
      <c r="B674" s="15"/>
      <c r="C674" s="15"/>
    </row>
    <row r="675" spans="1:3" ht="56.25" customHeight="1">
      <c r="A675" s="15"/>
      <c r="B675" s="15"/>
      <c r="C675" s="15"/>
    </row>
    <row r="676" spans="1:3" ht="56.25" customHeight="1">
      <c r="A676" s="15"/>
      <c r="B676" s="15"/>
      <c r="C676" s="15"/>
    </row>
    <row r="677" spans="1:3" ht="56.25" customHeight="1">
      <c r="A677" s="15"/>
      <c r="B677" s="15"/>
      <c r="C677" s="15"/>
    </row>
    <row r="678" spans="1:3" ht="56.25" customHeight="1">
      <c r="A678" s="15"/>
      <c r="B678" s="15"/>
      <c r="C678" s="15"/>
    </row>
    <row r="679" spans="1:3" ht="56.25" customHeight="1">
      <c r="A679" s="15"/>
      <c r="B679" s="15"/>
      <c r="C679" s="15"/>
    </row>
    <row r="680" spans="1:3" ht="56.25" customHeight="1">
      <c r="A680" s="15"/>
      <c r="B680" s="15"/>
      <c r="C680" s="15"/>
    </row>
    <row r="681" spans="1:3" ht="56.25" customHeight="1">
      <c r="A681" s="15"/>
      <c r="B681" s="15"/>
      <c r="C681" s="15"/>
    </row>
    <row r="682" spans="1:3" ht="56.25" customHeight="1">
      <c r="A682" s="15"/>
      <c r="B682" s="15"/>
      <c r="C682" s="15"/>
    </row>
    <row r="683" spans="1:3" ht="56.25" customHeight="1">
      <c r="A683" s="15"/>
      <c r="B683" s="15"/>
      <c r="C683" s="15"/>
    </row>
    <row r="684" spans="1:3" ht="56.25" customHeight="1">
      <c r="A684" s="15"/>
      <c r="B684" s="15"/>
      <c r="C684" s="15"/>
    </row>
    <row r="685" spans="1:3" ht="56.25" customHeight="1">
      <c r="A685" s="15"/>
      <c r="B685" s="15"/>
      <c r="C685" s="15"/>
    </row>
    <row r="686" spans="1:3" ht="56.25" customHeight="1">
      <c r="A686" s="15"/>
      <c r="B686" s="15"/>
      <c r="C686" s="15"/>
    </row>
    <row r="687" spans="1:3" ht="56.25" customHeight="1">
      <c r="A687" s="15"/>
      <c r="B687" s="15"/>
      <c r="C687" s="15"/>
    </row>
    <row r="688" spans="1:3" ht="56.25" customHeight="1">
      <c r="A688" s="15"/>
      <c r="B688" s="15"/>
      <c r="C688" s="15"/>
    </row>
    <row r="689" spans="1:3" ht="56.25" customHeight="1">
      <c r="A689" s="15"/>
      <c r="B689" s="15"/>
      <c r="C689" s="15"/>
    </row>
    <row r="690" spans="1:3" ht="56.25" customHeight="1">
      <c r="A690" s="15"/>
      <c r="B690" s="15"/>
      <c r="C690" s="15"/>
    </row>
    <row r="691" spans="1:3" ht="56.25" customHeight="1">
      <c r="A691" s="15"/>
      <c r="B691" s="15"/>
      <c r="C691" s="15"/>
    </row>
    <row r="692" spans="1:3" ht="56.25" customHeight="1">
      <c r="A692" s="15"/>
      <c r="B692" s="15"/>
      <c r="C692" s="15"/>
    </row>
    <row r="693" spans="1:3" ht="56.25" customHeight="1">
      <c r="A693" s="15"/>
      <c r="B693" s="15"/>
      <c r="C693" s="15"/>
    </row>
    <row r="694" spans="1:3" ht="56.25" customHeight="1">
      <c r="A694" s="15"/>
      <c r="B694" s="15"/>
      <c r="C694" s="15"/>
    </row>
    <row r="695" spans="1:3" ht="56.25" customHeight="1">
      <c r="A695" s="15"/>
      <c r="B695" s="15"/>
      <c r="C695" s="15"/>
    </row>
    <row r="696" spans="1:3" ht="56.25" customHeight="1">
      <c r="A696" s="15"/>
      <c r="B696" s="15"/>
      <c r="C696" s="15"/>
    </row>
    <row r="697" spans="1:3" ht="56.25" customHeight="1">
      <c r="A697" s="15"/>
      <c r="B697" s="15"/>
      <c r="C697" s="15"/>
    </row>
    <row r="698" spans="1:3" ht="56.25" customHeight="1">
      <c r="A698" s="15"/>
      <c r="B698" s="15"/>
      <c r="C698" s="15"/>
    </row>
    <row r="699" spans="1:3" ht="56.25" customHeight="1">
      <c r="A699" s="15"/>
      <c r="B699" s="15"/>
      <c r="C699" s="15"/>
    </row>
    <row r="700" spans="1:3" ht="56.25" customHeight="1">
      <c r="A700" s="15"/>
      <c r="B700" s="15"/>
      <c r="C700" s="15"/>
    </row>
    <row r="701" spans="1:3" ht="56.25" customHeight="1">
      <c r="A701" s="15"/>
      <c r="B701" s="15"/>
      <c r="C701" s="15"/>
    </row>
    <row r="702" spans="1:3" ht="56.25" customHeight="1">
      <c r="A702" s="15"/>
      <c r="B702" s="15"/>
      <c r="C702" s="15"/>
    </row>
    <row r="703" spans="1:3" ht="56.25" customHeight="1">
      <c r="A703" s="15"/>
      <c r="B703" s="15"/>
      <c r="C703" s="15"/>
    </row>
    <row r="704" spans="1:3" ht="56.25" customHeight="1">
      <c r="A704" s="15"/>
      <c r="B704" s="15"/>
      <c r="C704" s="15"/>
    </row>
    <row r="705" spans="1:3" ht="56.25" customHeight="1">
      <c r="A705" s="15"/>
      <c r="B705" s="15"/>
      <c r="C705" s="15"/>
    </row>
    <row r="706" spans="1:3" ht="56.25" customHeight="1">
      <c r="A706" s="15"/>
      <c r="B706" s="15"/>
      <c r="C706" s="15"/>
    </row>
    <row r="707" spans="1:3" ht="56.25" customHeight="1">
      <c r="A707" s="15"/>
      <c r="B707" s="15"/>
      <c r="C707" s="15"/>
    </row>
    <row r="708" spans="1:3" ht="56.25" customHeight="1">
      <c r="A708" s="15"/>
      <c r="B708" s="15"/>
      <c r="C708" s="15"/>
    </row>
    <row r="709" spans="1:3" ht="56.25" customHeight="1">
      <c r="A709" s="15"/>
      <c r="B709" s="15"/>
      <c r="C709" s="15"/>
    </row>
    <row r="710" spans="1:3" ht="56.25" customHeight="1">
      <c r="A710" s="15"/>
      <c r="B710" s="15"/>
      <c r="C710" s="15"/>
    </row>
    <row r="711" spans="1:3" ht="56.25" customHeight="1">
      <c r="A711" s="15"/>
      <c r="B711" s="15"/>
      <c r="C711" s="15"/>
    </row>
    <row r="712" spans="1:3" ht="56.25" customHeight="1">
      <c r="A712" s="15"/>
      <c r="B712" s="15"/>
      <c r="C712" s="15"/>
    </row>
    <row r="713" spans="1:3" ht="56.25" customHeight="1">
      <c r="A713" s="15"/>
      <c r="B713" s="15"/>
      <c r="C713" s="15"/>
    </row>
    <row r="714" spans="1:3" ht="56.25" customHeight="1">
      <c r="A714" s="15"/>
      <c r="B714" s="15"/>
      <c r="C714" s="15"/>
    </row>
    <row r="715" spans="1:3" ht="56.25" customHeight="1">
      <c r="A715" s="15"/>
      <c r="B715" s="15"/>
      <c r="C715" s="15"/>
    </row>
    <row r="716" spans="1:3" ht="56.25" customHeight="1">
      <c r="A716" s="15"/>
      <c r="B716" s="15"/>
      <c r="C716" s="15"/>
    </row>
    <row r="717" spans="1:3" ht="56.25" customHeight="1">
      <c r="A717" s="15"/>
      <c r="B717" s="15"/>
      <c r="C717" s="15"/>
    </row>
    <row r="718" spans="1:3" ht="56.25" customHeight="1">
      <c r="A718" s="15"/>
      <c r="B718" s="15"/>
      <c r="C718" s="15"/>
    </row>
    <row r="719" spans="1:3" ht="56.25" customHeight="1">
      <c r="A719" s="15"/>
      <c r="B719" s="15"/>
      <c r="C719" s="15"/>
    </row>
    <row r="720" spans="1:3" ht="56.25" customHeight="1">
      <c r="A720" s="15"/>
      <c r="B720" s="15"/>
      <c r="C720" s="15"/>
    </row>
    <row r="721" spans="1:3" ht="56.25" customHeight="1">
      <c r="A721" s="15"/>
      <c r="B721" s="15"/>
      <c r="C721" s="15"/>
    </row>
    <row r="722" spans="1:3" ht="56.25" customHeight="1">
      <c r="A722" s="15"/>
      <c r="B722" s="15"/>
      <c r="C722" s="15"/>
    </row>
    <row r="723" spans="1:3" ht="56.25" customHeight="1">
      <c r="A723" s="15"/>
      <c r="B723" s="15"/>
      <c r="C723" s="15"/>
    </row>
    <row r="724" spans="1:3" ht="56.25" customHeight="1">
      <c r="A724" s="15"/>
      <c r="B724" s="15"/>
      <c r="C724" s="15"/>
    </row>
    <row r="725" spans="1:3" ht="56.25" customHeight="1">
      <c r="A725" s="15"/>
      <c r="B725" s="15"/>
      <c r="C725" s="15"/>
    </row>
    <row r="726" spans="1:3" ht="56.25" customHeight="1">
      <c r="A726" s="15"/>
      <c r="B726" s="15"/>
      <c r="C726" s="15"/>
    </row>
    <row r="727" spans="1:3" ht="56.25" customHeight="1">
      <c r="A727" s="15"/>
      <c r="B727" s="15"/>
      <c r="C727" s="15"/>
    </row>
    <row r="728" spans="1:3" ht="56.25" customHeight="1">
      <c r="A728" s="15"/>
      <c r="B728" s="15"/>
      <c r="C728" s="15"/>
    </row>
    <row r="729" spans="1:3" ht="56.25" customHeight="1">
      <c r="A729" s="15"/>
      <c r="B729" s="15"/>
      <c r="C729" s="15"/>
    </row>
    <row r="730" spans="1:3" ht="56.25" customHeight="1">
      <c r="A730" s="15"/>
      <c r="B730" s="15"/>
      <c r="C730" s="15"/>
    </row>
    <row r="731" spans="1:3" ht="56.25" customHeight="1">
      <c r="A731" s="15"/>
      <c r="B731" s="15"/>
      <c r="C731" s="15"/>
    </row>
    <row r="732" spans="1:3" ht="56.25" customHeight="1">
      <c r="A732" s="15"/>
      <c r="B732" s="15"/>
      <c r="C732" s="15"/>
    </row>
    <row r="733" spans="1:3" ht="56.25" customHeight="1">
      <c r="A733" s="15"/>
      <c r="B733" s="15"/>
      <c r="C733" s="15"/>
    </row>
    <row r="734" spans="1:3" ht="56.25" customHeight="1">
      <c r="A734" s="15"/>
      <c r="B734" s="15"/>
      <c r="C734" s="15"/>
    </row>
    <row r="735" spans="1:3" ht="56.25" customHeight="1">
      <c r="A735" s="15"/>
      <c r="B735" s="15"/>
      <c r="C735" s="15"/>
    </row>
    <row r="736" spans="1:3" ht="56.25" customHeight="1">
      <c r="A736" s="15"/>
      <c r="B736" s="15"/>
      <c r="C736" s="15"/>
    </row>
    <row r="737" spans="1:3" ht="56.25" customHeight="1">
      <c r="A737" s="15"/>
      <c r="B737" s="15"/>
      <c r="C737" s="15"/>
    </row>
    <row r="738" spans="1:3" ht="56.25" customHeight="1">
      <c r="A738" s="15"/>
      <c r="B738" s="15"/>
      <c r="C738" s="15"/>
    </row>
    <row r="739" spans="1:3" ht="56.25" customHeight="1">
      <c r="A739" s="15"/>
      <c r="B739" s="15"/>
      <c r="C739" s="15"/>
    </row>
    <row r="740" spans="1:3" ht="56.25" customHeight="1">
      <c r="A740" s="15"/>
      <c r="B740" s="15"/>
      <c r="C740" s="15"/>
    </row>
    <row r="741" spans="1:3" ht="56.25" customHeight="1">
      <c r="A741" s="15"/>
      <c r="B741" s="15"/>
      <c r="C741" s="15"/>
    </row>
    <row r="742" spans="1:3" ht="56.25" customHeight="1">
      <c r="A742" s="15"/>
      <c r="B742" s="15"/>
      <c r="C742" s="15"/>
    </row>
    <row r="743" spans="1:3" ht="56.25" customHeight="1">
      <c r="A743" s="15"/>
      <c r="B743" s="15"/>
      <c r="C743" s="15"/>
    </row>
    <row r="744" spans="1:3" ht="56.25" customHeight="1">
      <c r="A744" s="15"/>
      <c r="B744" s="15"/>
      <c r="C744" s="15"/>
    </row>
    <row r="745" spans="1:3" ht="56.25" customHeight="1">
      <c r="A745" s="15"/>
      <c r="B745" s="15"/>
      <c r="C745" s="15"/>
    </row>
    <row r="746" spans="1:3" ht="56.25" customHeight="1">
      <c r="A746" s="15"/>
      <c r="B746" s="15"/>
      <c r="C746" s="15"/>
    </row>
    <row r="747" spans="1:3" ht="56.25" customHeight="1">
      <c r="A747" s="15"/>
      <c r="B747" s="15"/>
      <c r="C747" s="15"/>
    </row>
    <row r="748" spans="1:3" ht="56.25" customHeight="1">
      <c r="A748" s="15"/>
      <c r="B748" s="15"/>
      <c r="C748" s="15"/>
    </row>
    <row r="749" spans="1:3" ht="56.25" customHeight="1">
      <c r="A749" s="15"/>
      <c r="B749" s="15"/>
      <c r="C749" s="15"/>
    </row>
    <row r="750" spans="1:3" ht="56.25" customHeight="1">
      <c r="A750" s="15"/>
      <c r="B750" s="15"/>
      <c r="C750" s="15"/>
    </row>
    <row r="751" spans="1:3" ht="56.25" customHeight="1">
      <c r="A751" s="15"/>
      <c r="B751" s="15"/>
      <c r="C751" s="15"/>
    </row>
    <row r="752" spans="1:3" ht="56.25" customHeight="1">
      <c r="A752" s="15"/>
      <c r="B752" s="15"/>
      <c r="C752" s="15"/>
    </row>
    <row r="753" spans="1:3" ht="56.25" customHeight="1">
      <c r="A753" s="15"/>
      <c r="B753" s="15"/>
      <c r="C753" s="15"/>
    </row>
    <row r="754" spans="1:3" ht="56.25" customHeight="1">
      <c r="A754" s="15"/>
      <c r="B754" s="15"/>
      <c r="C754" s="15"/>
    </row>
    <row r="755" spans="1:3" ht="56.25" customHeight="1">
      <c r="A755" s="15"/>
      <c r="B755" s="15"/>
      <c r="C755" s="15"/>
    </row>
    <row r="756" spans="1:3" ht="56.25" customHeight="1">
      <c r="A756" s="15"/>
      <c r="B756" s="15"/>
      <c r="C756" s="15"/>
    </row>
    <row r="757" spans="1:3" ht="56.25" customHeight="1">
      <c r="A757" s="15"/>
      <c r="B757" s="15"/>
      <c r="C757" s="15"/>
    </row>
    <row r="758" spans="1:3" ht="56.25" customHeight="1">
      <c r="A758" s="15"/>
      <c r="B758" s="15"/>
      <c r="C758" s="15"/>
    </row>
    <row r="759" spans="1:3" ht="56.25" customHeight="1">
      <c r="A759" s="15"/>
      <c r="B759" s="15"/>
      <c r="C759" s="15"/>
    </row>
    <row r="760" spans="1:3" ht="56.25" customHeight="1">
      <c r="A760" s="15"/>
      <c r="B760" s="15"/>
      <c r="C760" s="15"/>
    </row>
    <row r="761" spans="1:3" ht="56.25" customHeight="1">
      <c r="A761" s="15"/>
      <c r="B761" s="15"/>
      <c r="C761" s="15"/>
    </row>
    <row r="762" spans="1:3" ht="56.25" customHeight="1">
      <c r="A762" s="15"/>
      <c r="B762" s="15"/>
      <c r="C762" s="15"/>
    </row>
    <row r="763" spans="1:3" ht="56.25" customHeight="1">
      <c r="A763" s="15"/>
      <c r="B763" s="15"/>
      <c r="C763" s="15"/>
    </row>
    <row r="764" spans="1:3" ht="56.25" customHeight="1">
      <c r="A764" s="15"/>
      <c r="B764" s="15"/>
      <c r="C764" s="15"/>
    </row>
    <row r="765" spans="1:3" ht="56.25" customHeight="1">
      <c r="A765" s="15"/>
      <c r="B765" s="15"/>
      <c r="C765" s="15"/>
    </row>
    <row r="766" spans="1:3" ht="56.25" customHeight="1">
      <c r="A766" s="15"/>
      <c r="B766" s="15"/>
      <c r="C766" s="15"/>
    </row>
    <row r="767" spans="1:3" ht="56.25" customHeight="1">
      <c r="A767" s="15"/>
      <c r="B767" s="15"/>
      <c r="C767" s="15"/>
    </row>
    <row r="768" spans="1:3" ht="56.25" customHeight="1">
      <c r="A768" s="15"/>
      <c r="B768" s="15"/>
      <c r="C768" s="15"/>
    </row>
    <row r="769" spans="1:3" ht="56.25" customHeight="1">
      <c r="A769" s="15"/>
      <c r="B769" s="15"/>
      <c r="C769" s="15"/>
    </row>
    <row r="770" spans="1:3" ht="56.25" customHeight="1">
      <c r="A770" s="15"/>
      <c r="B770" s="15"/>
      <c r="C770" s="15"/>
    </row>
    <row r="771" spans="1:3" ht="56.25" customHeight="1">
      <c r="A771" s="15"/>
      <c r="B771" s="15"/>
      <c r="C771" s="15"/>
    </row>
    <row r="772" spans="1:3" ht="56.25" customHeight="1">
      <c r="A772" s="15"/>
      <c r="B772" s="15"/>
      <c r="C772" s="15"/>
    </row>
    <row r="773" spans="1:3" ht="56.25" customHeight="1">
      <c r="A773" s="15"/>
      <c r="B773" s="15"/>
      <c r="C773" s="15"/>
    </row>
    <row r="774" spans="1:3" ht="56.25" customHeight="1">
      <c r="A774" s="15"/>
      <c r="B774" s="15"/>
      <c r="C774" s="15"/>
    </row>
    <row r="775" spans="1:3" ht="56.25" customHeight="1">
      <c r="A775" s="15"/>
      <c r="B775" s="15"/>
      <c r="C775" s="15"/>
    </row>
    <row r="776" spans="1:3" ht="56.25" customHeight="1">
      <c r="A776" s="15"/>
      <c r="B776" s="15"/>
      <c r="C776" s="15"/>
    </row>
    <row r="777" spans="1:3" ht="56.25" customHeight="1">
      <c r="A777" s="15"/>
      <c r="B777" s="15"/>
      <c r="C777" s="15"/>
    </row>
    <row r="778" spans="1:3" ht="56.25" customHeight="1">
      <c r="A778" s="15"/>
      <c r="B778" s="15"/>
      <c r="C778" s="15"/>
    </row>
    <row r="779" spans="1:3" ht="56.25" customHeight="1">
      <c r="A779" s="15"/>
      <c r="B779" s="15"/>
      <c r="C779" s="15"/>
    </row>
    <row r="780" spans="1:3" ht="56.25" customHeight="1">
      <c r="A780" s="15"/>
      <c r="B780" s="15"/>
      <c r="C780" s="15"/>
    </row>
    <row r="781" spans="1:3" ht="56.25" customHeight="1">
      <c r="A781" s="15"/>
      <c r="B781" s="15"/>
      <c r="C781" s="15"/>
    </row>
    <row r="782" spans="1:3" ht="56.25" customHeight="1">
      <c r="A782" s="15"/>
      <c r="B782" s="15"/>
      <c r="C782" s="15"/>
    </row>
    <row r="783" spans="1:3" ht="56.25" customHeight="1">
      <c r="A783" s="15"/>
      <c r="B783" s="15"/>
      <c r="C783" s="15"/>
    </row>
    <row r="784" spans="1:3" ht="56.25" customHeight="1">
      <c r="A784" s="15"/>
      <c r="B784" s="15"/>
      <c r="C784" s="15"/>
    </row>
    <row r="785" spans="1:3" ht="56.25" customHeight="1">
      <c r="A785" s="15"/>
      <c r="B785" s="15"/>
      <c r="C785" s="15"/>
    </row>
    <row r="786" spans="1:3" ht="56.25" customHeight="1">
      <c r="A786" s="15"/>
      <c r="B786" s="15"/>
      <c r="C786" s="15"/>
    </row>
    <row r="787" spans="1:3" ht="56.25" customHeight="1">
      <c r="A787" s="15"/>
      <c r="B787" s="15"/>
      <c r="C787" s="15"/>
    </row>
    <row r="788" spans="1:3" ht="56.25" customHeight="1">
      <c r="A788" s="15"/>
      <c r="B788" s="15"/>
      <c r="C788" s="15"/>
    </row>
    <row r="789" spans="1:3" ht="56.25" customHeight="1">
      <c r="A789" s="15"/>
      <c r="B789" s="15"/>
      <c r="C789" s="15"/>
    </row>
    <row r="790" spans="1:3" ht="56.25" customHeight="1">
      <c r="A790" s="15"/>
      <c r="B790" s="15"/>
      <c r="C790" s="15"/>
    </row>
    <row r="791" spans="1:3" ht="56.25" customHeight="1">
      <c r="A791" s="15"/>
      <c r="B791" s="15"/>
      <c r="C791" s="15"/>
    </row>
    <row r="792" spans="1:3" ht="56.25" customHeight="1">
      <c r="A792" s="15"/>
      <c r="B792" s="15"/>
      <c r="C792" s="15"/>
    </row>
    <row r="793" spans="1:3" ht="56.25" customHeight="1">
      <c r="A793" s="15"/>
      <c r="B793" s="15"/>
      <c r="C793" s="15"/>
    </row>
    <row r="794" spans="1:3" ht="56.25" customHeight="1">
      <c r="A794" s="15"/>
      <c r="B794" s="15"/>
      <c r="C794" s="15"/>
    </row>
    <row r="795" spans="1:3" ht="56.25" customHeight="1">
      <c r="A795" s="15"/>
      <c r="B795" s="15"/>
      <c r="C795" s="15"/>
    </row>
    <row r="796" spans="1:3" ht="56.25" customHeight="1">
      <c r="A796" s="15"/>
      <c r="B796" s="15"/>
      <c r="C796" s="15"/>
    </row>
    <row r="797" spans="1:3" ht="56.25" customHeight="1">
      <c r="A797" s="15"/>
      <c r="B797" s="15"/>
      <c r="C797" s="15"/>
    </row>
    <row r="798" spans="1:3" ht="56.25" customHeight="1">
      <c r="A798" s="15"/>
      <c r="B798" s="15"/>
      <c r="C798" s="15"/>
    </row>
    <row r="799" spans="1:3" ht="56.25" customHeight="1">
      <c r="A799" s="15"/>
      <c r="B799" s="15"/>
      <c r="C799" s="15"/>
    </row>
    <row r="800" spans="1:3" ht="56.25" customHeight="1">
      <c r="A800" s="15"/>
      <c r="B800" s="15"/>
      <c r="C800" s="15"/>
    </row>
    <row r="801" spans="1:3" ht="56.25" customHeight="1">
      <c r="A801" s="15"/>
      <c r="B801" s="15"/>
      <c r="C801" s="15"/>
    </row>
    <row r="802" spans="1:3" ht="56.25" customHeight="1">
      <c r="A802" s="15"/>
      <c r="B802" s="15"/>
      <c r="C802" s="15"/>
    </row>
    <row r="803" spans="1:3" ht="56.25" customHeight="1">
      <c r="A803" s="15"/>
      <c r="B803" s="15"/>
      <c r="C803" s="15"/>
    </row>
    <row r="804" spans="1:3" ht="56.25" customHeight="1">
      <c r="A804" s="15"/>
      <c r="B804" s="15"/>
      <c r="C804" s="15"/>
    </row>
    <row r="805" spans="1:3" ht="56.25" customHeight="1">
      <c r="A805" s="15"/>
      <c r="B805" s="15"/>
      <c r="C805" s="15"/>
    </row>
    <row r="806" spans="1:3" ht="56.25" customHeight="1">
      <c r="A806" s="15"/>
      <c r="B806" s="15"/>
      <c r="C806" s="15"/>
    </row>
    <row r="807" spans="1:3" ht="56.25" customHeight="1">
      <c r="A807" s="15"/>
      <c r="B807" s="15"/>
      <c r="C807" s="15"/>
    </row>
    <row r="808" spans="1:3" ht="56.25" customHeight="1">
      <c r="A808" s="15"/>
      <c r="B808" s="15"/>
      <c r="C808" s="15"/>
    </row>
    <row r="809" spans="1:3" ht="56.25" customHeight="1">
      <c r="A809" s="15"/>
      <c r="B809" s="15"/>
      <c r="C809" s="15"/>
    </row>
    <row r="810" spans="1:3" ht="56.25" customHeight="1">
      <c r="A810" s="15"/>
      <c r="B810" s="15"/>
      <c r="C810" s="15"/>
    </row>
    <row r="811" spans="1:3" ht="56.25" customHeight="1">
      <c r="A811" s="15"/>
      <c r="B811" s="15"/>
      <c r="C811" s="15"/>
    </row>
    <row r="812" spans="1:3" ht="56.25" customHeight="1">
      <c r="A812" s="15"/>
      <c r="B812" s="15"/>
      <c r="C812" s="15"/>
    </row>
    <row r="813" spans="1:3" ht="56.25" customHeight="1">
      <c r="A813" s="15"/>
      <c r="B813" s="15"/>
      <c r="C813" s="15"/>
    </row>
    <row r="814" spans="1:3" ht="56.25" customHeight="1">
      <c r="A814" s="15"/>
      <c r="B814" s="15"/>
      <c r="C814" s="15"/>
    </row>
    <row r="815" spans="1:3" ht="56.25" customHeight="1">
      <c r="A815" s="15"/>
      <c r="B815" s="15"/>
      <c r="C815" s="15"/>
    </row>
    <row r="816" spans="1:3" ht="56.25" customHeight="1">
      <c r="A816" s="15"/>
      <c r="B816" s="15"/>
      <c r="C816" s="15"/>
    </row>
    <row r="817" spans="1:3" ht="56.25" customHeight="1">
      <c r="A817" s="15"/>
      <c r="B817" s="15"/>
      <c r="C817" s="15"/>
    </row>
    <row r="818" spans="1:3" ht="56.25" customHeight="1">
      <c r="A818" s="15"/>
      <c r="B818" s="15"/>
      <c r="C818" s="15"/>
    </row>
    <row r="819" spans="1:3" ht="56.25" customHeight="1">
      <c r="A819" s="15"/>
      <c r="B819" s="15"/>
      <c r="C819" s="15"/>
    </row>
    <row r="820" spans="1:3" ht="56.25" customHeight="1">
      <c r="A820" s="15"/>
      <c r="B820" s="15"/>
      <c r="C820" s="15"/>
    </row>
    <row r="821" spans="1:3" ht="56.25" customHeight="1">
      <c r="A821" s="15"/>
      <c r="B821" s="15"/>
      <c r="C821" s="15"/>
    </row>
    <row r="822" spans="1:3" ht="56.25" customHeight="1">
      <c r="A822" s="15"/>
      <c r="B822" s="15"/>
      <c r="C822" s="15"/>
    </row>
    <row r="823" spans="1:3" ht="56.25" customHeight="1">
      <c r="A823" s="15"/>
      <c r="B823" s="15"/>
      <c r="C823" s="15"/>
    </row>
    <row r="824" spans="1:3" ht="56.25" customHeight="1">
      <c r="A824" s="15"/>
      <c r="B824" s="15"/>
      <c r="C824" s="15"/>
    </row>
    <row r="825" spans="1:3" ht="56.25" customHeight="1">
      <c r="A825" s="15"/>
      <c r="B825" s="15"/>
      <c r="C825" s="15"/>
    </row>
    <row r="826" spans="1:3" ht="56.25" customHeight="1">
      <c r="A826" s="15"/>
      <c r="B826" s="15"/>
      <c r="C826" s="15"/>
    </row>
    <row r="827" spans="1:3" ht="56.25" customHeight="1">
      <c r="A827" s="15"/>
      <c r="B827" s="15"/>
      <c r="C827" s="15"/>
    </row>
    <row r="828" spans="1:3" ht="56.25" customHeight="1">
      <c r="A828" s="15"/>
      <c r="B828" s="15"/>
      <c r="C828" s="15"/>
    </row>
    <row r="829" spans="1:3" ht="56.25" customHeight="1">
      <c r="A829" s="15"/>
      <c r="B829" s="15"/>
      <c r="C829" s="15"/>
    </row>
    <row r="830" spans="1:3" ht="56.25" customHeight="1">
      <c r="A830" s="15"/>
      <c r="B830" s="15"/>
      <c r="C830" s="15"/>
    </row>
    <row r="831" spans="1:3" ht="56.25" customHeight="1">
      <c r="A831" s="15"/>
      <c r="B831" s="15"/>
      <c r="C831" s="15"/>
    </row>
    <row r="832" spans="1:3" ht="56.25" customHeight="1">
      <c r="A832" s="15"/>
      <c r="B832" s="15"/>
      <c r="C832" s="15"/>
    </row>
    <row r="833" spans="1:3" ht="56.25" customHeight="1">
      <c r="A833" s="15"/>
      <c r="B833" s="15"/>
      <c r="C833" s="15"/>
    </row>
    <row r="834" spans="1:3" ht="56.25" customHeight="1">
      <c r="A834" s="15"/>
      <c r="B834" s="15"/>
      <c r="C834" s="15"/>
    </row>
    <row r="835" spans="1:3" ht="56.25" customHeight="1">
      <c r="A835" s="15"/>
      <c r="B835" s="15"/>
      <c r="C835" s="15"/>
    </row>
    <row r="836" spans="1:3" ht="56.25" customHeight="1">
      <c r="A836" s="15"/>
      <c r="B836" s="15"/>
      <c r="C836" s="15"/>
    </row>
    <row r="837" spans="1:3" ht="56.25" customHeight="1">
      <c r="A837" s="15"/>
      <c r="B837" s="15"/>
      <c r="C837" s="15"/>
    </row>
    <row r="838" spans="1:3" ht="56.25" customHeight="1">
      <c r="A838" s="15"/>
      <c r="B838" s="15"/>
      <c r="C838" s="15"/>
    </row>
    <row r="839" spans="1:3" ht="56.25" customHeight="1">
      <c r="A839" s="15"/>
      <c r="B839" s="15"/>
      <c r="C839" s="15"/>
    </row>
    <row r="840" spans="1:3" ht="56.25" customHeight="1">
      <c r="A840" s="15"/>
      <c r="B840" s="15"/>
      <c r="C840" s="15"/>
    </row>
    <row r="841" spans="1:3" ht="56.25" customHeight="1">
      <c r="A841" s="15"/>
      <c r="B841" s="15"/>
      <c r="C841" s="15"/>
    </row>
    <row r="842" spans="1:3" ht="56.25" customHeight="1">
      <c r="A842" s="15"/>
      <c r="B842" s="15"/>
      <c r="C842" s="15"/>
    </row>
    <row r="843" spans="1:3" ht="56.25" customHeight="1">
      <c r="A843" s="15"/>
      <c r="B843" s="15"/>
      <c r="C843" s="15"/>
    </row>
    <row r="844" spans="1:3" ht="56.25" customHeight="1">
      <c r="A844" s="15"/>
      <c r="B844" s="15"/>
      <c r="C844" s="15"/>
    </row>
    <row r="845" spans="1:3" ht="56.25" customHeight="1">
      <c r="A845" s="15"/>
      <c r="B845" s="15"/>
      <c r="C845" s="15"/>
    </row>
    <row r="846" spans="1:3" ht="56.25" customHeight="1">
      <c r="A846" s="15"/>
      <c r="B846" s="15"/>
      <c r="C846" s="15"/>
    </row>
    <row r="847" spans="1:3" ht="56.25" customHeight="1">
      <c r="A847" s="15"/>
      <c r="B847" s="15"/>
      <c r="C847" s="15"/>
    </row>
    <row r="848" spans="1:3" ht="56.25" customHeight="1">
      <c r="A848" s="15"/>
      <c r="B848" s="15"/>
      <c r="C848" s="15"/>
    </row>
    <row r="849" spans="1:3" ht="56.25" customHeight="1">
      <c r="A849" s="15"/>
      <c r="B849" s="15"/>
      <c r="C849" s="15"/>
    </row>
    <row r="850" spans="1:3" ht="56.25" customHeight="1">
      <c r="A850" s="15"/>
      <c r="B850" s="15"/>
      <c r="C850" s="15"/>
    </row>
    <row r="851" spans="1:3" ht="56.25" customHeight="1">
      <c r="A851" s="15"/>
      <c r="B851" s="15"/>
      <c r="C851" s="15"/>
    </row>
    <row r="852" spans="1:3" ht="56.25" customHeight="1">
      <c r="A852" s="15"/>
      <c r="B852" s="15"/>
      <c r="C852" s="15"/>
    </row>
    <row r="853" spans="1:3" ht="56.25" customHeight="1">
      <c r="A853" s="15"/>
      <c r="B853" s="15"/>
      <c r="C853" s="15"/>
    </row>
    <row r="854" spans="1:3" ht="56.25" customHeight="1">
      <c r="A854" s="15"/>
      <c r="B854" s="15"/>
      <c r="C854" s="15"/>
    </row>
    <row r="855" spans="1:3" ht="56.25" customHeight="1">
      <c r="A855" s="15"/>
      <c r="B855" s="15"/>
      <c r="C855" s="15"/>
    </row>
    <row r="856" spans="1:3" ht="56.25" customHeight="1">
      <c r="A856" s="15"/>
      <c r="B856" s="15"/>
      <c r="C856" s="15"/>
    </row>
    <row r="857" spans="1:3" ht="56.25" customHeight="1">
      <c r="A857" s="15"/>
      <c r="B857" s="15"/>
      <c r="C857" s="15"/>
    </row>
    <row r="858" spans="1:3" ht="56.25" customHeight="1">
      <c r="A858" s="15"/>
      <c r="B858" s="15"/>
      <c r="C858" s="15"/>
    </row>
    <row r="859" spans="1:3" ht="56.25" customHeight="1">
      <c r="A859" s="15"/>
      <c r="B859" s="15"/>
      <c r="C859" s="15"/>
    </row>
    <row r="860" spans="1:3" ht="56.25" customHeight="1">
      <c r="A860" s="15"/>
      <c r="B860" s="15"/>
      <c r="C860" s="15"/>
    </row>
    <row r="861" spans="1:3" ht="56.25" customHeight="1">
      <c r="A861" s="15"/>
      <c r="B861" s="15"/>
      <c r="C861" s="15"/>
    </row>
    <row r="862" spans="1:3" ht="56.25" customHeight="1">
      <c r="A862" s="15"/>
      <c r="B862" s="15"/>
      <c r="C862" s="15"/>
    </row>
    <row r="863" spans="1:3" ht="56.25" customHeight="1">
      <c r="A863" s="15"/>
      <c r="B863" s="15"/>
      <c r="C863" s="15"/>
    </row>
    <row r="864" spans="1:3" ht="56.25" customHeight="1">
      <c r="A864" s="15"/>
      <c r="B864" s="15"/>
      <c r="C864" s="15"/>
    </row>
    <row r="865" spans="1:3" ht="56.25" customHeight="1">
      <c r="A865" s="15"/>
      <c r="B865" s="15"/>
      <c r="C865" s="15"/>
    </row>
    <row r="866" spans="1:3" ht="56.25" customHeight="1">
      <c r="A866" s="15"/>
      <c r="B866" s="15"/>
      <c r="C866" s="15"/>
    </row>
    <row r="867" spans="1:3" ht="56.25" customHeight="1">
      <c r="A867" s="15"/>
      <c r="B867" s="15"/>
      <c r="C867" s="15"/>
    </row>
    <row r="868" spans="1:3" ht="56.25" customHeight="1">
      <c r="A868" s="15"/>
      <c r="B868" s="15"/>
      <c r="C868" s="15"/>
    </row>
    <row r="869" spans="1:3" ht="56.25" customHeight="1">
      <c r="A869" s="15"/>
      <c r="B869" s="15"/>
      <c r="C869" s="15"/>
    </row>
    <row r="870" spans="1:3" ht="56.25" customHeight="1">
      <c r="A870" s="15"/>
      <c r="B870" s="15"/>
      <c r="C870" s="15"/>
    </row>
    <row r="871" spans="1:3" ht="56.25" customHeight="1">
      <c r="A871" s="15"/>
      <c r="B871" s="15"/>
      <c r="C871" s="15"/>
    </row>
    <row r="872" spans="1:3" ht="56.25" customHeight="1">
      <c r="A872" s="15"/>
      <c r="B872" s="15"/>
      <c r="C872" s="15"/>
    </row>
    <row r="873" spans="1:3" ht="56.25" customHeight="1">
      <c r="A873" s="15"/>
      <c r="B873" s="15"/>
      <c r="C873" s="15"/>
    </row>
    <row r="874" spans="1:3" ht="56.25" customHeight="1">
      <c r="A874" s="15"/>
      <c r="B874" s="15"/>
      <c r="C874" s="15"/>
    </row>
    <row r="875" spans="1:3" ht="56.25" customHeight="1">
      <c r="A875" s="15"/>
      <c r="B875" s="15"/>
      <c r="C875" s="15"/>
    </row>
    <row r="876" spans="1:3" ht="56.25" customHeight="1">
      <c r="A876" s="15"/>
      <c r="B876" s="15"/>
      <c r="C876" s="15"/>
    </row>
    <row r="877" spans="1:3" ht="56.25" customHeight="1">
      <c r="A877" s="15"/>
      <c r="B877" s="15"/>
      <c r="C877" s="15"/>
    </row>
    <row r="878" spans="1:3" ht="56.25" customHeight="1">
      <c r="A878" s="15"/>
      <c r="B878" s="15"/>
      <c r="C878" s="15"/>
    </row>
    <row r="879" spans="1:3" ht="56.25" customHeight="1">
      <c r="A879" s="15"/>
      <c r="B879" s="15"/>
      <c r="C879" s="15"/>
    </row>
    <row r="880" spans="1:3" ht="56.25" customHeight="1">
      <c r="A880" s="15"/>
      <c r="B880" s="15"/>
      <c r="C880" s="15"/>
    </row>
    <row r="881" spans="1:3" ht="56.25" customHeight="1">
      <c r="A881" s="15"/>
      <c r="B881" s="15"/>
      <c r="C881" s="15"/>
    </row>
    <row r="882" spans="1:3" ht="56.25" customHeight="1">
      <c r="A882" s="15"/>
      <c r="B882" s="15"/>
      <c r="C882" s="15"/>
    </row>
    <row r="883" spans="1:3" ht="56.25" customHeight="1">
      <c r="A883" s="15"/>
      <c r="B883" s="15"/>
      <c r="C883" s="15"/>
    </row>
    <row r="884" spans="1:3" ht="56.25" customHeight="1">
      <c r="A884" s="15"/>
      <c r="B884" s="15"/>
      <c r="C884" s="15"/>
    </row>
    <row r="885" spans="1:3" ht="56.25" customHeight="1">
      <c r="A885" s="15"/>
      <c r="B885" s="15"/>
      <c r="C885" s="15"/>
    </row>
    <row r="886" spans="1:3" ht="56.25" customHeight="1">
      <c r="A886" s="15"/>
      <c r="B886" s="15"/>
      <c r="C886" s="15"/>
    </row>
    <row r="887" spans="1:3" ht="56.25" customHeight="1">
      <c r="A887" s="15"/>
      <c r="B887" s="15"/>
      <c r="C887" s="15"/>
    </row>
    <row r="888" spans="1:3" ht="56.25" customHeight="1">
      <c r="A888" s="15"/>
      <c r="B888" s="15"/>
      <c r="C888" s="15"/>
    </row>
    <row r="889" spans="1:3" ht="56.25" customHeight="1">
      <c r="A889" s="15"/>
      <c r="B889" s="15"/>
      <c r="C889" s="15"/>
    </row>
    <row r="890" spans="1:3" ht="56.25" customHeight="1">
      <c r="A890" s="15"/>
      <c r="B890" s="15"/>
      <c r="C890" s="15"/>
    </row>
    <row r="891" spans="1:3" ht="56.25" customHeight="1">
      <c r="A891" s="15"/>
      <c r="B891" s="15"/>
      <c r="C891" s="15"/>
    </row>
    <row r="892" spans="1:3" ht="56.25" customHeight="1">
      <c r="A892" s="15"/>
      <c r="B892" s="15"/>
      <c r="C892" s="15"/>
    </row>
    <row r="893" spans="1:3" ht="56.25" customHeight="1">
      <c r="A893" s="15"/>
      <c r="B893" s="15"/>
      <c r="C893" s="15"/>
    </row>
    <row r="894" spans="1:3" ht="56.25" customHeight="1">
      <c r="A894" s="15"/>
      <c r="B894" s="15"/>
      <c r="C894" s="15"/>
    </row>
    <row r="895" spans="1:3" ht="56.25" customHeight="1">
      <c r="A895" s="15"/>
      <c r="B895" s="15"/>
      <c r="C895" s="15"/>
    </row>
    <row r="896" spans="1:3" ht="56.25" customHeight="1">
      <c r="A896" s="15"/>
      <c r="B896" s="15"/>
      <c r="C896" s="15"/>
    </row>
    <row r="897" spans="1:3" ht="56.25" customHeight="1">
      <c r="A897" s="15"/>
      <c r="B897" s="15"/>
      <c r="C897" s="15"/>
    </row>
    <row r="898" spans="1:3" ht="56.25" customHeight="1">
      <c r="A898" s="15"/>
      <c r="B898" s="15"/>
      <c r="C898" s="15"/>
    </row>
    <row r="899" spans="1:3" ht="56.25" customHeight="1">
      <c r="A899" s="15"/>
      <c r="B899" s="15"/>
      <c r="C899" s="15"/>
    </row>
    <row r="900" spans="1:3" ht="56.25" customHeight="1">
      <c r="A900" s="15"/>
      <c r="B900" s="15"/>
      <c r="C900" s="15"/>
    </row>
    <row r="901" spans="1:3" ht="56.25" customHeight="1">
      <c r="A901" s="15"/>
      <c r="B901" s="15"/>
      <c r="C901" s="15"/>
    </row>
    <row r="902" spans="1:3" ht="56.25" customHeight="1">
      <c r="A902" s="15"/>
      <c r="B902" s="15"/>
      <c r="C902" s="15"/>
    </row>
    <row r="903" spans="1:3" ht="56.25" customHeight="1">
      <c r="A903" s="15"/>
      <c r="B903" s="15"/>
      <c r="C903" s="15"/>
    </row>
    <row r="904" spans="1:3" ht="56.25" customHeight="1">
      <c r="A904" s="15"/>
      <c r="B904" s="15"/>
      <c r="C904" s="15"/>
    </row>
    <row r="905" spans="1:3" ht="56.25" customHeight="1">
      <c r="A905" s="15"/>
      <c r="B905" s="15"/>
      <c r="C905" s="15"/>
    </row>
    <row r="906" spans="1:3" ht="56.25" customHeight="1">
      <c r="A906" s="15"/>
      <c r="B906" s="15"/>
      <c r="C906" s="15"/>
    </row>
    <row r="907" spans="1:3" ht="56.25" customHeight="1">
      <c r="A907" s="15"/>
      <c r="B907" s="15"/>
      <c r="C907" s="15"/>
    </row>
    <row r="908" spans="1:3" ht="56.25" customHeight="1">
      <c r="A908" s="15"/>
      <c r="B908" s="15"/>
      <c r="C908" s="15"/>
    </row>
    <row r="909" spans="1:3" ht="56.25" customHeight="1">
      <c r="A909" s="15"/>
      <c r="B909" s="15"/>
      <c r="C909" s="15"/>
    </row>
    <row r="910" spans="1:3" ht="56.25" customHeight="1">
      <c r="A910" s="15"/>
      <c r="B910" s="15"/>
      <c r="C910" s="15"/>
    </row>
    <row r="911" spans="1:3" ht="56.25" customHeight="1">
      <c r="A911" s="15"/>
      <c r="B911" s="15"/>
      <c r="C911" s="15"/>
    </row>
    <row r="912" spans="1:3" ht="56.25" customHeight="1">
      <c r="A912" s="15"/>
      <c r="B912" s="15"/>
      <c r="C912" s="15"/>
    </row>
    <row r="913" spans="1:3" ht="56.25" customHeight="1">
      <c r="A913" s="15"/>
      <c r="B913" s="15"/>
      <c r="C913" s="15"/>
    </row>
    <row r="914" spans="1:3" ht="56.25" customHeight="1">
      <c r="A914" s="15"/>
      <c r="B914" s="15"/>
      <c r="C914" s="15"/>
    </row>
    <row r="915" spans="1:3" ht="56.25" customHeight="1">
      <c r="A915" s="15"/>
      <c r="B915" s="15"/>
      <c r="C915" s="15"/>
    </row>
    <row r="916" spans="1:3" ht="56.25" customHeight="1">
      <c r="A916" s="15"/>
      <c r="B916" s="15"/>
      <c r="C916" s="15"/>
    </row>
    <row r="917" spans="1:3" ht="56.25" customHeight="1">
      <c r="A917" s="15"/>
      <c r="B917" s="15"/>
      <c r="C917" s="15"/>
    </row>
    <row r="918" spans="1:3" ht="56.25" customHeight="1">
      <c r="A918" s="15"/>
      <c r="B918" s="15"/>
      <c r="C918" s="15"/>
    </row>
    <row r="919" spans="1:3" ht="56.25" customHeight="1">
      <c r="A919" s="15"/>
      <c r="B919" s="15"/>
      <c r="C919" s="15"/>
    </row>
    <row r="920" spans="1:3" ht="56.25" customHeight="1">
      <c r="A920" s="15"/>
      <c r="B920" s="15"/>
      <c r="C920" s="15"/>
    </row>
    <row r="921" spans="1:3" ht="56.25" customHeight="1">
      <c r="A921" s="15"/>
      <c r="B921" s="15"/>
      <c r="C921" s="15"/>
    </row>
    <row r="922" spans="1:3" ht="56.25" customHeight="1">
      <c r="A922" s="15"/>
      <c r="B922" s="15"/>
      <c r="C922" s="15"/>
    </row>
    <row r="923" spans="1:3" ht="56.25" customHeight="1">
      <c r="A923" s="15"/>
      <c r="B923" s="15"/>
      <c r="C923" s="15"/>
    </row>
    <row r="924" spans="1:3" ht="56.25" customHeight="1">
      <c r="A924" s="15"/>
      <c r="B924" s="15"/>
      <c r="C924" s="15"/>
    </row>
    <row r="925" spans="1:3" ht="56.25" customHeight="1">
      <c r="A925" s="15"/>
      <c r="B925" s="15"/>
      <c r="C925" s="15"/>
    </row>
    <row r="926" spans="1:3" ht="56.25" customHeight="1">
      <c r="A926" s="15"/>
      <c r="B926" s="15"/>
      <c r="C926" s="15"/>
    </row>
    <row r="927" spans="1:3" ht="56.25" customHeight="1">
      <c r="A927" s="15"/>
      <c r="B927" s="15"/>
      <c r="C927" s="15"/>
    </row>
    <row r="928" spans="1:3" ht="56.25" customHeight="1">
      <c r="A928" s="15"/>
      <c r="B928" s="15"/>
      <c r="C928" s="15"/>
    </row>
    <row r="929" spans="1:3" ht="56.25" customHeight="1">
      <c r="A929" s="15"/>
      <c r="B929" s="15"/>
      <c r="C929" s="15"/>
    </row>
    <row r="930" spans="1:3" ht="56.25" customHeight="1">
      <c r="A930" s="15"/>
      <c r="B930" s="15"/>
      <c r="C930" s="15"/>
    </row>
    <row r="931" spans="1:3" ht="56.25" customHeight="1">
      <c r="A931" s="15"/>
      <c r="B931" s="15"/>
      <c r="C931" s="15"/>
    </row>
    <row r="932" spans="1:3" ht="56.25" customHeight="1">
      <c r="A932" s="15"/>
      <c r="B932" s="15"/>
      <c r="C932" s="15"/>
    </row>
    <row r="933" spans="1:3" ht="56.25" customHeight="1">
      <c r="A933" s="15"/>
      <c r="B933" s="15"/>
      <c r="C933" s="15"/>
    </row>
    <row r="934" spans="1:3" ht="56.25" customHeight="1">
      <c r="A934" s="15"/>
      <c r="B934" s="15"/>
      <c r="C934" s="15"/>
    </row>
    <row r="935" spans="1:3" ht="56.25" customHeight="1">
      <c r="A935" s="15"/>
      <c r="B935" s="15"/>
      <c r="C935" s="15"/>
    </row>
    <row r="936" spans="1:3" ht="56.25" customHeight="1">
      <c r="A936" s="15"/>
      <c r="B936" s="15"/>
      <c r="C936" s="15"/>
    </row>
    <row r="937" spans="1:3" ht="56.25" customHeight="1">
      <c r="A937" s="15"/>
      <c r="B937" s="15"/>
      <c r="C937" s="15"/>
    </row>
    <row r="938" spans="1:3" ht="56.25" customHeight="1">
      <c r="A938" s="15"/>
      <c r="B938" s="15"/>
      <c r="C938" s="15"/>
    </row>
    <row r="939" spans="1:3" ht="56.25" customHeight="1">
      <c r="A939" s="15"/>
      <c r="B939" s="15"/>
      <c r="C939" s="15"/>
    </row>
    <row r="940" spans="1:3" ht="56.25" customHeight="1">
      <c r="A940" s="15"/>
      <c r="B940" s="15"/>
      <c r="C940" s="15"/>
    </row>
    <row r="941" spans="1:3" ht="56.25" customHeight="1">
      <c r="A941" s="15"/>
      <c r="B941" s="15"/>
      <c r="C941" s="15"/>
    </row>
    <row r="942" spans="1:3" ht="56.25" customHeight="1">
      <c r="A942" s="15"/>
      <c r="B942" s="15"/>
      <c r="C942" s="15"/>
    </row>
    <row r="943" spans="1:3" ht="56.25" customHeight="1">
      <c r="A943" s="15"/>
      <c r="B943" s="15"/>
      <c r="C943" s="15"/>
    </row>
    <row r="944" spans="1:3" ht="56.25" customHeight="1">
      <c r="A944" s="15"/>
      <c r="B944" s="15"/>
      <c r="C944" s="15"/>
    </row>
    <row r="945" spans="1:3" ht="56.25" customHeight="1">
      <c r="A945" s="15"/>
      <c r="B945" s="15"/>
      <c r="C945" s="15"/>
    </row>
    <row r="946" spans="1:3" ht="56.25" customHeight="1">
      <c r="A946" s="15"/>
      <c r="B946" s="15"/>
      <c r="C946" s="15"/>
    </row>
    <row r="947" spans="1:3" ht="56.25" customHeight="1">
      <c r="A947" s="15"/>
      <c r="B947" s="15"/>
      <c r="C947" s="15"/>
    </row>
    <row r="948" spans="1:3" ht="56.25" customHeight="1">
      <c r="A948" s="15"/>
      <c r="B948" s="15"/>
      <c r="C948" s="15"/>
    </row>
    <row r="949" spans="1:3" ht="56.25" customHeight="1">
      <c r="A949" s="15"/>
      <c r="B949" s="15"/>
      <c r="C949" s="15"/>
    </row>
    <row r="950" spans="1:3" ht="56.25" customHeight="1">
      <c r="A950" s="15"/>
      <c r="B950" s="15"/>
      <c r="C950" s="15"/>
    </row>
    <row r="951" spans="1:3" ht="56.25" customHeight="1">
      <c r="A951" s="15"/>
      <c r="B951" s="15"/>
      <c r="C951" s="15"/>
    </row>
    <row r="952" spans="1:3" ht="56.25" customHeight="1">
      <c r="A952" s="15"/>
      <c r="B952" s="15"/>
      <c r="C952" s="15"/>
    </row>
    <row r="953" spans="1:3" ht="56.25" customHeight="1">
      <c r="A953" s="15"/>
      <c r="B953" s="15"/>
      <c r="C953" s="15"/>
    </row>
    <row r="954" spans="1:3" ht="56.25" customHeight="1">
      <c r="A954" s="15"/>
      <c r="B954" s="15"/>
      <c r="C954" s="15"/>
    </row>
    <row r="955" spans="1:3" ht="56.25" customHeight="1">
      <c r="A955" s="15"/>
      <c r="B955" s="15"/>
      <c r="C955" s="15"/>
    </row>
    <row r="956" spans="1:3" ht="56.25" customHeight="1">
      <c r="A956" s="15"/>
      <c r="B956" s="15"/>
      <c r="C956" s="15"/>
    </row>
    <row r="957" spans="1:3" ht="56.25" customHeight="1">
      <c r="A957" s="15"/>
      <c r="B957" s="15"/>
      <c r="C957" s="15"/>
    </row>
    <row r="958" spans="1:3" ht="56.25" customHeight="1">
      <c r="A958" s="15"/>
      <c r="B958" s="15"/>
      <c r="C958" s="15"/>
    </row>
    <row r="959" spans="1:3" ht="56.25" customHeight="1">
      <c r="A959" s="15"/>
      <c r="B959" s="15"/>
      <c r="C959" s="15"/>
    </row>
    <row r="960" spans="1:3" ht="56.25" customHeight="1">
      <c r="A960" s="15"/>
      <c r="B960" s="15"/>
      <c r="C960" s="15"/>
    </row>
    <row r="961" spans="1:3" ht="56.25" customHeight="1">
      <c r="A961" s="15"/>
      <c r="B961" s="15"/>
      <c r="C961" s="15"/>
    </row>
    <row r="962" spans="1:3" ht="56.25" customHeight="1">
      <c r="A962" s="15"/>
      <c r="B962" s="15"/>
      <c r="C962" s="15"/>
    </row>
    <row r="963" spans="1:3" ht="56.25" customHeight="1">
      <c r="A963" s="15"/>
      <c r="B963" s="15"/>
      <c r="C963" s="15"/>
    </row>
    <row r="964" spans="1:3" ht="56.25" customHeight="1">
      <c r="A964" s="15"/>
      <c r="B964" s="15"/>
      <c r="C964" s="15"/>
    </row>
    <row r="965" spans="1:3" ht="56.25" customHeight="1">
      <c r="A965" s="15"/>
      <c r="B965" s="15"/>
      <c r="C965" s="15"/>
    </row>
    <row r="966" spans="1:3" ht="56.25" customHeight="1">
      <c r="A966" s="15"/>
      <c r="B966" s="15"/>
      <c r="C966" s="15"/>
    </row>
    <row r="967" spans="1:3" ht="56.25" customHeight="1">
      <c r="A967" s="15"/>
      <c r="B967" s="15"/>
      <c r="C967" s="15"/>
    </row>
    <row r="968" spans="1:3" ht="56.25" customHeight="1">
      <c r="A968" s="15"/>
      <c r="B968" s="15"/>
      <c r="C968" s="15"/>
    </row>
    <row r="969" spans="1:3" ht="56.25" customHeight="1">
      <c r="A969" s="15"/>
      <c r="B969" s="15"/>
      <c r="C969" s="15"/>
    </row>
    <row r="970" spans="1:3" ht="56.25" customHeight="1">
      <c r="A970" s="15"/>
      <c r="B970" s="15"/>
      <c r="C970" s="15"/>
    </row>
    <row r="971" spans="1:3" ht="56.25" customHeight="1">
      <c r="A971" s="15"/>
      <c r="B971" s="15"/>
      <c r="C971" s="15"/>
    </row>
    <row r="972" spans="1:3" ht="56.25" customHeight="1">
      <c r="A972" s="15"/>
      <c r="B972" s="15"/>
      <c r="C972" s="15"/>
    </row>
    <row r="973" spans="1:3" ht="56.25" customHeight="1">
      <c r="A973" s="15"/>
      <c r="B973" s="15"/>
      <c r="C973" s="15"/>
    </row>
    <row r="974" spans="1:3" ht="56.25" customHeight="1">
      <c r="A974" s="15"/>
      <c r="B974" s="15"/>
      <c r="C974" s="15"/>
    </row>
    <row r="975" spans="1:3" ht="56.25" customHeight="1">
      <c r="A975" s="15"/>
      <c r="B975" s="15"/>
      <c r="C975" s="15"/>
    </row>
    <row r="976" spans="1:3" ht="56.25" customHeight="1">
      <c r="A976" s="15"/>
      <c r="B976" s="15"/>
      <c r="C976" s="15"/>
    </row>
    <row r="977" spans="1:3" ht="56.25" customHeight="1">
      <c r="A977" s="15"/>
      <c r="B977" s="15"/>
      <c r="C977" s="15"/>
    </row>
    <row r="978" spans="1:3" ht="56.25" customHeight="1">
      <c r="A978" s="15"/>
      <c r="B978" s="15"/>
      <c r="C978" s="15"/>
    </row>
    <row r="979" spans="1:3" ht="56.25" customHeight="1">
      <c r="A979" s="15"/>
      <c r="B979" s="15"/>
      <c r="C979" s="15"/>
    </row>
    <row r="980" spans="1:3" ht="56.25" customHeight="1">
      <c r="A980" s="15"/>
      <c r="B980" s="15"/>
      <c r="C980" s="15"/>
    </row>
    <row r="981" spans="1:3" ht="56.25" customHeight="1">
      <c r="A981" s="15"/>
      <c r="B981" s="15"/>
      <c r="C981" s="15"/>
    </row>
    <row r="982" spans="1:3" ht="56.25" customHeight="1">
      <c r="A982" s="15"/>
      <c r="B982" s="15"/>
      <c r="C982" s="15"/>
    </row>
    <row r="983" spans="1:3" ht="56.25" customHeight="1">
      <c r="A983" s="15"/>
      <c r="B983" s="15"/>
      <c r="C983" s="15"/>
    </row>
    <row r="984" spans="1:3" ht="56.25" customHeight="1">
      <c r="A984" s="15"/>
      <c r="B984" s="15"/>
      <c r="C984" s="15"/>
    </row>
    <row r="985" spans="1:3" ht="56.25" customHeight="1">
      <c r="A985" s="15"/>
      <c r="B985" s="15"/>
      <c r="C985" s="15"/>
    </row>
    <row r="986" spans="1:3" ht="56.25" customHeight="1">
      <c r="A986" s="15"/>
      <c r="B986" s="15"/>
      <c r="C986" s="15"/>
    </row>
    <row r="987" spans="1:3" ht="56.25" customHeight="1">
      <c r="A987" s="15"/>
      <c r="B987" s="15"/>
      <c r="C987" s="15"/>
    </row>
    <row r="988" spans="1:3" ht="56.25" customHeight="1">
      <c r="A988" s="15"/>
      <c r="B988" s="15"/>
      <c r="C988" s="15"/>
    </row>
    <row r="989" spans="1:3" ht="56.25" customHeight="1">
      <c r="A989" s="15"/>
      <c r="B989" s="15"/>
      <c r="C989" s="15"/>
    </row>
    <row r="990" spans="1:3" ht="56.25" customHeight="1">
      <c r="A990" s="15"/>
      <c r="B990" s="15"/>
      <c r="C990" s="15"/>
    </row>
    <row r="991" spans="1:3" ht="56.25" customHeight="1">
      <c r="A991" s="15"/>
      <c r="B991" s="15"/>
      <c r="C991" s="15"/>
    </row>
    <row r="992" spans="1:3" ht="56.25" customHeight="1">
      <c r="A992" s="15"/>
      <c r="B992" s="15"/>
      <c r="C992" s="15"/>
    </row>
    <row r="993" spans="1:3" ht="56.25" customHeight="1">
      <c r="A993" s="15"/>
      <c r="B993" s="15"/>
      <c r="C993" s="15"/>
    </row>
    <row r="994" spans="1:3" ht="56.25" customHeight="1">
      <c r="A994" s="15"/>
      <c r="B994" s="15"/>
      <c r="C994" s="15"/>
    </row>
    <row r="995" spans="1:3" ht="56.25" customHeight="1">
      <c r="A995" s="15"/>
      <c r="B995" s="15"/>
      <c r="C995" s="15"/>
    </row>
    <row r="996" spans="1:3" ht="56.25" customHeight="1">
      <c r="A996" s="15"/>
      <c r="B996" s="15"/>
      <c r="C996" s="15"/>
    </row>
    <row r="997" spans="1:3" ht="56.25" customHeight="1">
      <c r="A997" s="15"/>
      <c r="B997" s="15"/>
      <c r="C997" s="15"/>
    </row>
    <row r="998" spans="1:3" ht="56.25" customHeight="1">
      <c r="A998" s="15"/>
      <c r="B998" s="15"/>
      <c r="C998" s="15"/>
    </row>
    <row r="999" spans="1:3" ht="56.25" customHeight="1">
      <c r="A999" s="15"/>
      <c r="B999" s="15"/>
      <c r="C999" s="15"/>
    </row>
    <row r="1000" spans="1:3" ht="56.25" customHeight="1">
      <c r="A1000" s="15"/>
      <c r="B1000" s="15"/>
      <c r="C1000" s="15"/>
    </row>
    <row r="1001" spans="1:3" ht="56.25" customHeight="1">
      <c r="A1001" s="15"/>
      <c r="B1001" s="15"/>
      <c r="C1001" s="15"/>
    </row>
    <row r="1002" spans="1:3" ht="56.25" customHeight="1">
      <c r="A1002" s="15"/>
      <c r="B1002" s="15"/>
      <c r="C1002" s="15"/>
    </row>
    <row r="1003" spans="1:3" ht="56.25" customHeight="1">
      <c r="A1003" s="15"/>
      <c r="B1003" s="15"/>
      <c r="C1003" s="15"/>
    </row>
  </sheetData>
  <mergeCells count="1">
    <mergeCell ref="A1:C1"/>
  </mergeCells>
  <hyperlinks>
    <hyperlink ref="B3" r:id="rId1"/>
    <hyperlink ref="C3" r:id="rId2" display="http://bur.regione.veneto.it/BurvServices/Pubblica/DettaglioDgr.aspx?id=317610"/>
    <hyperlink ref="B4" r:id="rId3" display="http://www.regione.veneto.it/web/guest/programma-operativo-fse-2014-2020"/>
    <hyperlink ref="C4" r:id="rId4" display="http://bur.regione.veneto.it/BurvServices/pubblica/DettaglioDgr.aspx?id=314805"/>
    <hyperlink ref="B5" r:id="rId5" display="http://www.regione.veneto.it/web/guest/programma-operativo-fse-2014-2020"/>
    <hyperlink ref="C5" r:id="rId6" display="http://bur.regione.veneto.it/BurvServices/pubblica/DettaglioDgr.aspx?id=314805"/>
    <hyperlink ref="B6" r:id="rId7" display="http://www.regione.veneto.it/web/guest/programma-operativo-fse-2014-2020"/>
    <hyperlink ref="C6" r:id="rId8" display="http://bur.regione.veneto.it/BurvServices/Pubblica/DettaglioDgr.aspx?id=314422"/>
    <hyperlink ref="B7" r:id="rId9" display="http://www.regione.veneto.it/web/guest/programma-operativo-fse-2014-2020"/>
    <hyperlink ref="C7" r:id="rId10" display="http://bur.regione.veneto.it/BurvServices/Pubblica/DettaglioDgr.aspx?id=302067"/>
    <hyperlink ref="B8" r:id="rId11" display="http://bur.regione.veneto.it/BurvServices/Pubblica/DettaglioDgr.aspx?id=221512"/>
    <hyperlink ref="C8" r:id="rId12" display="http://bur.regione.veneto.it/BurvServices/Pubblica/DettaglioDgr.aspx?id=303271"/>
    <hyperlink ref="B9" r:id="rId13" display="http://www.consiglioveneto.it/crvportal/leggi/2004/04lr0001.html?numLegge=1&amp;annoLegge=2004&amp;tipoLegge=Alr"/>
    <hyperlink ref="C9" r:id="rId14" display="http://bur.regione.veneto.it/BurvServices/Pubblica/DettaglioDgr.aspx?id=298602"/>
    <hyperlink ref="B10" r:id="rId15" display="http://www.consiglioveneto.it/crvportal/leggi/2001/01lr0001.html?numLegge=1&amp;annoLegge=2001&amp;tipoLegge=Alr"/>
    <hyperlink ref="C10" r:id="rId16" display="http://bur.regione.veneto.it/BurvServices/pubblica/DettaglioDgr.aspx?id=281545"/>
    <hyperlink ref="B11" r:id="rId17" display="http://www.camera.it/parlam/leggi/98448l.htm"/>
    <hyperlink ref="C11" r:id="rId18" display="http://bur.regione.veneto.it/BurvServices/pubblica/DettaglioDgr.aspx?id=305153"/>
    <hyperlink ref="B12" r:id="rId19" display="http://www.consiglioveneto.it/crvportal/leggi/2001/01lr0011.html?numLegge=11&amp;annoLegge=2001&amp;tipoLegge=Alr"/>
    <hyperlink ref="C12" r:id="rId20" display="http://bur.regione.veneto.it/BurvServices/Pubblica/DettaglioDgr.aspx?id=268032"/>
    <hyperlink ref="B13" r:id="rId21" display="http://www.consiglioveneto.it/crvportal/leggi/2006/06lr0002.html?numLegge=2&amp;annoLegge=2006&amp;tipoLegge=Alr"/>
    <hyperlink ref="C13" r:id="rId22" display="http://bur.regione.veneto.it/BurvServices/pubblica/DettaglioDgr.aspx?id=275806"/>
    <hyperlink ref="B14" r:id="rId23" display="http://www.gazzettaufficiale.it/eli/id/2013/09/12/13G00147/sg"/>
    <hyperlink ref="C14" r:id="rId24" display="http://bur.regione.veneto.it/BurvServices/pubblica/DettaglioDgr.aspx?id=273484"/>
    <hyperlink ref="B15" r:id="rId25" display="http://www.consiglioveneto.it/crvportal/leggi/2001/01lr0011.html?numLegge=11&amp;annoLegge=2001&amp;tipoLegge=Alr"/>
    <hyperlink ref="C15" r:id="rId26" display="http://bur.regione.veneto.it/BurvServices/pubblica/DettaglioDgr.aspx?id=272347"/>
    <hyperlink ref="B16" r:id="rId27" display="http://www.consiglioveneto.it/crvportal/leggi/2008/08lr0001.html?numLegge=1&amp;annoLegge=2008&amp;tipoLegge=Alr"/>
    <hyperlink ref="C16" r:id="rId28" display="http://bur.regione.veneto.it/BurvServices/pubblica/DettaglioDgr.aspx?id=233911"/>
    <hyperlink ref="B17" r:id="rId29" display="http://www.consiglioveneto.it/crvportal/leggi/2004/04lr0001.html?numLegge=1&amp;annoLegge=2004&amp;tipoLegge=Alr"/>
    <hyperlink ref="C17" r:id="rId30" display="http://bur.regione.veneto.it/BurvServices/Pubblica/DettaglioDgr.aspx?id=218283"/>
    <hyperlink ref="B18" r:id="rId31" display="http://www.consiglioveneto.it/crvportal/leggi/2001/01lr0011.html?numLegge=11&amp;annoLegge=2001&amp;tipoLegge=Alr"/>
    <hyperlink ref="C18" r:id="rId32" display="http://bur.regione.veneto.it/BurvServices/Pubblica/DettaglioDgr.aspx?id=272746"/>
    <hyperlink ref="B19" r:id="rId33" display="http://www.consiglioveneto.it/crvportal/leggi/2001/01lr0011.html?numLegge=11&amp;annoLegge=2001&amp;tipoLegge=Alr"/>
    <hyperlink ref="C19" r:id="rId34" display="http://bur.regione.veneto.it/BurvServices/Pubblica/DettaglioDgr.aspx?id=250397"/>
    <hyperlink ref="B20" r:id="rId35" display="http://www.parlamento.it/parlam/leggi/00062l.htm"/>
    <hyperlink ref="C20" r:id="rId36" display="http://bur.regione.veneto.it/BurvServices/Pubblica/DettaglioDgr.aspx?id=226339"/>
    <hyperlink ref="B21" r:id="rId37" display="http://www.consiglioveneto.it/crvportal/leggi/1985/85lr0031.html?numLegge=31&amp;annoLegge=1985&amp;tipoLegge=Alr"/>
    <hyperlink ref="C21" r:id="rId38" display="http://bur.regione.veneto.it/BurvServices/Pubblica/DettaglioDgr.aspx?id=223522"/>
  </hyperlinks>
  <pageMargins left="0.7" right="0.7" top="0.75" bottom="0.75" header="0.3" footer="0.3"/>
  <pageSetup paperSize="9" orientation="portrait" verticalDpi="0" r:id="rId39"/>
</worksheet>
</file>

<file path=xl/worksheets/sheet14.xml><?xml version="1.0" encoding="utf-8"?>
<worksheet xmlns="http://schemas.openxmlformats.org/spreadsheetml/2006/main" xmlns:r="http://schemas.openxmlformats.org/officeDocument/2006/relationships">
  <dimension ref="A1:C1000"/>
  <sheetViews>
    <sheetView workbookViewId="0">
      <selection sqref="A1:C1"/>
    </sheetView>
  </sheetViews>
  <sheetFormatPr defaultColWidth="46.85546875" defaultRowHeight="56.25" customHeight="1"/>
  <sheetData>
    <row r="1" spans="1:3" ht="45" customHeight="1">
      <c r="A1" s="61" t="s">
        <v>232</v>
      </c>
      <c r="B1" s="62"/>
      <c r="C1" s="62"/>
    </row>
    <row r="2" spans="1:3" ht="56.25" customHeight="1">
      <c r="A2" s="37" t="s">
        <v>1</v>
      </c>
      <c r="B2" s="38" t="s">
        <v>2</v>
      </c>
      <c r="C2" s="38" t="s">
        <v>3</v>
      </c>
    </row>
    <row r="3" spans="1:3" ht="56.25" customHeight="1">
      <c r="A3" s="39" t="s">
        <v>111</v>
      </c>
      <c r="B3" s="40" t="str">
        <f>HYPERLINK("http://www.consiglioveneto.it/crvportal/leggi/2000/00lr0001.html?numLegge=1&amp;annoLegge=2000&amp;tipoLegge=Alr","Legge regionale 20 gennaio 2000, n. 1")</f>
        <v>Legge regionale 20 gennaio 2000, n. 1</v>
      </c>
      <c r="C3" s="40" t="str">
        <f>HYPERLINK("https://www.venetosviluppo.it/alfresco/service/prodatt/Finanziamenti/LR_2000_01/Mod_FEM_LR0100_001%20Scheda%20internet%20Imp%20Femm.pdf","BUR n. 113 del 24 dicembre 2013
DGR n. 2216 del 3 dicembre 2013")</f>
        <v>BUR n. 113 del 24 dicembre 2013
DGR n. 2216 del 3 dicembre 2013</v>
      </c>
    </row>
    <row r="4" spans="1:3" ht="56.25" customHeight="1">
      <c r="A4" s="39" t="s">
        <v>233</v>
      </c>
      <c r="B4" s="40" t="str">
        <f>HYPERLINK("http://www.consiglioveneto.it/crvportal/leggi/2005/05lr0017.html?numLegge=17&amp;annoLegge=2005&amp;tipoLegge=Alr","Legge regionale 18 novembre 2005, n. 17")</f>
        <v>Legge regionale 18 novembre 2005, n. 17</v>
      </c>
      <c r="C4" s="40" t="str">
        <f>HYPERLINK("http://bur.regione.veneto.it/BurvServices/pubblica/DettaglioDgr.aspx?id=242118","Bur n. 73 del 04 settembre 2012
Dgr n. 1683 del 07 agosto 2012
")</f>
        <v xml:space="preserve">Bur n. 73 del 04 settembre 2012
Dgr n. 1683 del 07 agosto 2012
</v>
      </c>
    </row>
    <row r="5" spans="1:3" ht="56.25" customHeight="1">
      <c r="A5" s="39" t="s">
        <v>234</v>
      </c>
      <c r="B5" s="40" t="str">
        <f>HYPERLINK("http://www.consiglioveneto.it/crvportal/leggi/2004/04lr0019.html?numLegge=19&amp;annoLegge=2004&amp;tipoLegge=Alr","Legge regionale 13 agosto 2004, n. 19,")</f>
        <v>Legge regionale 13 agosto 2004, n. 19,</v>
      </c>
      <c r="C5" s="40" t="str">
        <f>HYPERLINK("http://bur.regione.veneto.it/BurvServices/pubblica/DettaglioDgr.aspx?id=251684","Bur n. 46 del 31 maggio 2013
Dgr. n. 714 del 14 maggio 2013
(vedi modifiche Dgr. 903/2013)
")</f>
        <v xml:space="preserve">Bur n. 46 del 31 maggio 2013
Dgr. n. 714 del 14 maggio 2013
(vedi modifiche Dgr. 903/2013)
</v>
      </c>
    </row>
    <row r="6" spans="1:3" ht="56.25" customHeight="1">
      <c r="A6" s="39" t="s">
        <v>235</v>
      </c>
      <c r="B6" s="40" t="str">
        <f>HYPERLINK("http://www.consiglioveneto.it/crvportal/leggi/2001/01lr0005.html?numLegge=5&amp;annoLegge=2001&amp;tipoLegge=Alr","legge regionale 9 febbraio 2001, n. 5, articolo 23")</f>
        <v>legge regionale 9 febbraio 2001, n. 5, articolo 23</v>
      </c>
      <c r="C6" s="40" t="str">
        <f>HYPERLINK("http://bur.regione.veneto.it/BurvServices/pubblica/DettaglioDgr.aspx?id=246308","Bur n. 26 del 19 marzo 2013
Dgr.n. 267 del 05 marzo 2013
")</f>
        <v xml:space="preserve">Bur n. 26 del 19 marzo 2013
Dgr.n. 267 del 05 marzo 2013
</v>
      </c>
    </row>
    <row r="7" spans="1:3" ht="56.25" customHeight="1">
      <c r="A7" s="39" t="s">
        <v>236</v>
      </c>
      <c r="B7" s="40" t="str">
        <f>HYPERLINK("http://www.consiglioveneto.it/crvportal/leggi/2002/02lr0002.html?numLegge=2&amp;annoLegge=2002&amp;tipoLegge=Alr","Legge regionale 17 gennaio 2002, n. 2 art n. 21")</f>
        <v>Legge regionale 17 gennaio 2002, n. 2 art n. 21</v>
      </c>
      <c r="C7" s="40" t="str">
        <f>HYPERLINK("http://bur.regione.veneto.it/BurvServices/Pubblica/DettaglioDgr.aspx?id=211964","Bur n. 106 del 26/12/2008 Dgr n. 3985 del 16/12/2008")</f>
        <v>Bur n. 106 del 26/12/2008 Dgr n. 3985 del 16/12/2008</v>
      </c>
    </row>
    <row r="8" spans="1:3" ht="56.25" customHeight="1">
      <c r="A8" s="39" t="s">
        <v>237</v>
      </c>
      <c r="B8" s="40" t="str">
        <f>HYPERLINK("http://www.consiglioveneto.it/crvportal/leggi/1993/93lr0048.html?numLegge=48&amp;annoLegge=1993&amp;tipoLegge=Alr","Legge regionale 6 settembre 1993, n. 48 ")</f>
        <v xml:space="preserve">Legge regionale 6 settembre 1993, n. 48 </v>
      </c>
      <c r="C8" s="40" t="str">
        <f>HYPERLINK("http://bur.regione.veneto.it/BurvServices/Pubblica/DettaglioDgr.aspx?id=215786","Bur n. 46 del 05 giugno 2009.  Dgr n. 1585 del 26/05/2009")</f>
        <v>Bur n. 46 del 05 giugno 2009.  Dgr n. 1585 del 26/05/2009</v>
      </c>
    </row>
    <row r="9" spans="1:3" ht="56.25" customHeight="1">
      <c r="A9" s="39" t="s">
        <v>112</v>
      </c>
      <c r="B9" s="40" t="str">
        <f>HYPERLINK("http://www.consiglioveneto.it/crvportal/leggi/1999/99lr0057.html?numLegge=57&amp;annoLegge=1999&amp;tipoLegge=Alr","Legge regionale 24 dicembre 1999, n. 57")</f>
        <v>Legge regionale 24 dicembre 1999, n. 57</v>
      </c>
      <c r="C9" s="40" t="str">
        <f>HYPERLINK("http://bur.regione.veneto.it/BurvServices/Pubblica/DettaglioDgr.aspx?id=202102","Bur n. 1 del 01/1/2008, Dgr n. 3929 del 04/12/2007")</f>
        <v>Bur n. 1 del 01/1/2008, Dgr n. 3929 del 04/12/2007</v>
      </c>
    </row>
    <row r="10" spans="1:3" ht="56.25" customHeight="1">
      <c r="A10" s="39" t="s">
        <v>238</v>
      </c>
      <c r="B10" s="40" t="str">
        <f>HYPERLINK("http://bur.regione.veneto.it/BurvServices/Pubblica/DettaglioDgr.aspx?id=259401","Dgr. n. 1813 del 03 ottobre 2013
""Area Polesine. Iniziative a sostegno del territorio. Protocollo d'Intesa con il Ministero dello Sviluppo Economico"" del 21 marzo 2013. 
")</f>
        <v xml:space="preserve">Dgr. n. 1813 del 03 ottobre 2013
"Area Polesine. Iniziative a sostegno del territorio. Protocollo d'Intesa con il Ministero dello Sviluppo Economico" del 21 marzo 2013. 
</v>
      </c>
      <c r="C10" s="40" t="str">
        <f>HYPERLINK("http://bur.regione.veneto.it/BurvServices/pubblica/DettaglioDgr.aspx?id=264622","Bur n. 115 del 27 dicembre 2013
Dgr. n. 2303 del 10 dicembre 2013")</f>
        <v>Bur n. 115 del 27 dicembre 2013
Dgr. n. 2303 del 10 dicembre 2013</v>
      </c>
    </row>
    <row r="11" spans="1:3" ht="56.25" customHeight="1">
      <c r="A11" s="39" t="s">
        <v>239</v>
      </c>
      <c r="B11" s="40" t="str">
        <f>HYPERLINK("http://bur.regione.veneto.it/BurvServices/Pubblica/DettaglioDgr.aspx?id=246474","Bur n. 30 del 02 aprile 2013
Dgr n. 321 del 12 marzo 2013
")</f>
        <v xml:space="preserve">Bur n. 30 del 02 aprile 2013
Dgr n. 321 del 12 marzo 2013
</v>
      </c>
      <c r="C11" s="40" t="str">
        <f>HYPERLINK("http://bur.regione.veneto.it/BurvServices/Pubblica/DettaglioDgr.aspx?id=246474","Bur n. 30 del 02 aprile 2013
Dgr n. 321 del 12 marzo 2013
")</f>
        <v xml:space="preserve">Bur n. 30 del 02 aprile 2013
Dgr n. 321 del 12 marzo 2013
</v>
      </c>
    </row>
    <row r="12" spans="1:3" ht="56.25" customHeight="1">
      <c r="A12" s="39" t="s">
        <v>240</v>
      </c>
      <c r="B12" s="40" t="str">
        <f>HYPERLINK("http://bur.regione.veneto.it/BurvServices/Pubblica/DettaglioDgr.aspx?id=261021","Bur n. 99 del 19 novembre 2013
Dgr. n. 1960 del 28 ottobre 2013")</f>
        <v>Bur n. 99 del 19 novembre 2013
Dgr. n. 1960 del 28 ottobre 2013</v>
      </c>
      <c r="C12" s="40" t="str">
        <f>HYPERLINK("http://bur.regione.veneto.it/BurvServices/pubblica/DettaglioDecreto.aspx?id=292069","Bur n. 18 del 20 febbraio 2015
Decreto DEL DIRETTORE DELLA SEZIONE INDUSTRIA E ARTIGIANATO n. 5 del 22 gennaio 2015")</f>
        <v>Bur n. 18 del 20 febbraio 2015
Decreto DEL DIRETTORE DELLA SEZIONE INDUSTRIA E ARTIGIANATO n. 5 del 22 gennaio 2015</v>
      </c>
    </row>
    <row r="13" spans="1:3" ht="56.25" customHeight="1">
      <c r="A13" s="39" t="s">
        <v>241</v>
      </c>
      <c r="B13" s="40" t="str">
        <f>HYPERLINK("http://www.consiglioveneto.it/crvportal/leggi/2002/02lr0002.html?numLegge=2&amp;annoLegge=2002&amp;tipoLegge=Alr"," Legge regionale 17 gennaio 2002, n. 2, articolo 21 della")</f>
        <v xml:space="preserve"> Legge regionale 17 gennaio 2002, n. 2, articolo 21 della</v>
      </c>
      <c r="C13" s="40" t="str">
        <f>HYPERLINK("http://bur.regione.veneto.it/BurvServices/Pubblica/DettaglioDgr.aspx?id=251684","Dgr. n. 903 del 04 giugno 2013")</f>
        <v>Dgr. n. 903 del 04 giugno 2013</v>
      </c>
    </row>
    <row r="14" spans="1:3" ht="56.25" customHeight="1">
      <c r="A14" s="39" t="s">
        <v>242</v>
      </c>
      <c r="B14" s="40" t="str">
        <f>HYPERLINK("http://www.consiglioveneto.it/crvportal/leggi/2001/01lr0005.html?numLegge=5&amp;annoLegge=2001&amp;tipoLegge=Alr","Legge Regionale 9 febbraio 2001 n. 5
")</f>
        <v xml:space="preserve">Legge Regionale 9 febbraio 2001 n. 5
</v>
      </c>
      <c r="C14" s="40" t="str">
        <f>HYPERLINK("http://www.venetosviluppo.it/portal/portal/vs/Attivita/Agevolata/ProdottiWindow?action=2&amp;categoria=Finanziamenti&amp;prodotto=%2FFinanziamenti%2FLR_2001_05","Bur n 17 del 13/02/2004
 Dgr n. 70 del 23/01/2004")</f>
        <v>Bur n 17 del 13/02/2004
 Dgr n. 70 del 23/01/2004</v>
      </c>
    </row>
    <row r="15" spans="1:3" ht="56.25" customHeight="1">
      <c r="A15" s="39" t="s">
        <v>243</v>
      </c>
      <c r="B15" s="40" t="str">
        <f>HYPERLINK("http://www.consiglioveneto.it/crvportal/leggi/2001/01lr0003.html?numLegge=3&amp;annoLegge=2001&amp;tipoLegge=Alr","Legge regionale 1 febbraio 2001, n. 3.")</f>
        <v>Legge regionale 1 febbraio 2001, n. 3.</v>
      </c>
      <c r="C15" s="40" t="str">
        <f>HYPERLINK("http://bur.regione.veneto.it/BurvServices/Pubblica/DettaglioDgr.aspx?id=208907","Bur n. 72 del 29/08/2008. Dgr n. 2382 del 8/08/2008")</f>
        <v>Bur n. 72 del 29/08/2008. Dgr n. 2382 del 8/08/2008</v>
      </c>
    </row>
    <row r="16" spans="1:3" ht="56.25" customHeight="1">
      <c r="A16" s="39" t="s">
        <v>244</v>
      </c>
      <c r="B16" s="40" t="str">
        <f>HYPERLINK("http://www.consiglioveneto.it/crvportal/leggi/2000/00lr0001.html?numLegge=1&amp;annoLegge=2000&amp;tipoLegge=Alr","Legge regionale 20 gennaio 2000, n. 1")</f>
        <v>Legge regionale 20 gennaio 2000, n. 1</v>
      </c>
      <c r="C16" s="40" t="str">
        <f>HYPERLINK("http://bur.regione.veneto.it/BurvServices/Pubblica/DettaglioDgr.aspx?id=192520","Bur n. 95 del 03/11/2006, Dgr n. 3200 del 17/10/2006 ")</f>
        <v xml:space="preserve">Bur n. 95 del 03/11/2006, Dgr n. 3200 del 17/10/2006 </v>
      </c>
    </row>
    <row r="17" spans="1:3" ht="56.25" customHeight="1">
      <c r="A17" s="39" t="s">
        <v>245</v>
      </c>
      <c r="B17" s="40" t="str">
        <f>HYPERLINK("http://www.consiglioveneto.it/crvportal/leggi/1997/97lr0003.html?numLegge=3&amp;annoLegge=1997&amp;tipoLegge=Alr","Legge regionale 28 gennaio 1997, n.3, art. 2")</f>
        <v>Legge regionale 28 gennaio 1997, n.3, art. 2</v>
      </c>
      <c r="C17" s="40" t="str">
        <f>HYPERLINK("http://bur.regione.veneto.it/BurvServices/Pubblica/DettaglioDgr.aspx?id=212288&amp;highlight=true","Bur n. 5 del 16/01/2009, Dgr n. 4215 del 30/12/2009")</f>
        <v>Bur n. 5 del 16/01/2009, Dgr n. 4215 del 30/12/2009</v>
      </c>
    </row>
    <row r="18" spans="1:3" ht="56.25" customHeight="1">
      <c r="A18" s="39" t="s">
        <v>246</v>
      </c>
      <c r="B18" s="40" t="str">
        <f>HYPERLINK("http://www.consiglioveneto.it/crvportal/leggi/1996/96lr0001.html?numLegge=1&amp;annoLegge=1996&amp;tipoLegge=Alr","Legge regionale 16 gennaio 1996, n. 1.")</f>
        <v>Legge regionale 16 gennaio 1996, n. 1.</v>
      </c>
      <c r="C18" s="40" t="str">
        <f>HYPERLINK("http://bur.regione.veneto.it/BurvServices/Pubblica/DettaglioDgr.aspx?id=223154","Bur n. 26 del 26/03/2010 Dgr. N. 856 del 15/03/2010")</f>
        <v>Bur n. 26 del 26/03/2010 Dgr. N. 856 del 15/03/2010</v>
      </c>
    </row>
    <row r="19" spans="1:3" ht="56.25" customHeight="1">
      <c r="A19" s="39" t="s">
        <v>247</v>
      </c>
      <c r="B19" s="40" t="str">
        <f>HYPERLINK("http://www.normattiva.it/uri-res/N2Ls?urn:nir:stato:legge:1965-11-28;1329","Legge 28 Novembre 1965, n. 1329 (Legge Sabatini)
")</f>
        <v xml:space="preserve">Legge 28 Novembre 1965, n. 1329 (Legge Sabatini)
</v>
      </c>
      <c r="C19" s="40" t="str">
        <f>HYPERLINK("http://bur.regione.veneto.it/BurvServices/Pubblica/DettaglioDecreto.aspx?id=212806","Bur n. 9 del 27 gennaio 2009
Decreto del Dirigente Direzione Industria n. 293 del 30 dicembre 2008
")</f>
        <v xml:space="preserve">Bur n. 9 del 27 gennaio 2009
Decreto del Dirigente Direzione Industria n. 293 del 30 dicembre 2008
</v>
      </c>
    </row>
    <row r="20" spans="1:3" ht="56.25" customHeight="1">
      <c r="A20" s="41"/>
      <c r="B20" s="41"/>
      <c r="C20" s="41"/>
    </row>
    <row r="21" spans="1:3" ht="56.25" customHeight="1">
      <c r="A21" s="41"/>
      <c r="B21" s="41"/>
      <c r="C21" s="41"/>
    </row>
    <row r="22" spans="1:3" ht="56.25" customHeight="1">
      <c r="A22" s="41"/>
      <c r="B22" s="41"/>
      <c r="C22" s="41"/>
    </row>
    <row r="23" spans="1:3" ht="56.25" customHeight="1">
      <c r="A23" s="41"/>
      <c r="B23" s="41"/>
      <c r="C23" s="41"/>
    </row>
    <row r="24" spans="1:3" ht="56.25" customHeight="1">
      <c r="A24" s="41"/>
      <c r="B24" s="41"/>
      <c r="C24" s="41"/>
    </row>
    <row r="25" spans="1:3" ht="56.25" customHeight="1">
      <c r="A25" s="41"/>
      <c r="B25" s="41"/>
      <c r="C25" s="41"/>
    </row>
    <row r="26" spans="1:3" ht="56.25" customHeight="1">
      <c r="A26" s="41"/>
      <c r="B26" s="41"/>
      <c r="C26" s="41"/>
    </row>
    <row r="27" spans="1:3" ht="56.25" customHeight="1">
      <c r="A27" s="41"/>
      <c r="B27" s="41"/>
      <c r="C27" s="41"/>
    </row>
    <row r="28" spans="1:3" ht="56.25" customHeight="1">
      <c r="A28" s="41"/>
      <c r="B28" s="41"/>
      <c r="C28" s="41"/>
    </row>
    <row r="29" spans="1:3" ht="56.25" customHeight="1">
      <c r="A29" s="41"/>
      <c r="B29" s="41"/>
      <c r="C29" s="41"/>
    </row>
    <row r="30" spans="1:3" ht="56.25" customHeight="1">
      <c r="A30" s="41"/>
      <c r="B30" s="41"/>
      <c r="C30" s="41"/>
    </row>
    <row r="31" spans="1:3" ht="56.25" customHeight="1">
      <c r="A31" s="41"/>
      <c r="B31" s="41"/>
      <c r="C31" s="41"/>
    </row>
    <row r="32" spans="1:3" ht="56.25" customHeight="1">
      <c r="A32" s="41"/>
      <c r="B32" s="41"/>
      <c r="C32" s="41"/>
    </row>
    <row r="33" spans="1:3" ht="56.25" customHeight="1">
      <c r="A33" s="41"/>
      <c r="B33" s="41"/>
      <c r="C33" s="41"/>
    </row>
    <row r="34" spans="1:3" ht="56.25" customHeight="1">
      <c r="A34" s="41"/>
      <c r="B34" s="41"/>
      <c r="C34" s="41"/>
    </row>
    <row r="35" spans="1:3" ht="56.25" customHeight="1">
      <c r="A35" s="41"/>
      <c r="B35" s="41"/>
      <c r="C35" s="41"/>
    </row>
    <row r="36" spans="1:3" ht="56.25" customHeight="1">
      <c r="A36" s="41"/>
      <c r="B36" s="41"/>
      <c r="C36" s="41"/>
    </row>
    <row r="37" spans="1:3" ht="56.25" customHeight="1">
      <c r="A37" s="41"/>
      <c r="B37" s="41"/>
      <c r="C37" s="41"/>
    </row>
    <row r="38" spans="1:3" ht="56.25" customHeight="1">
      <c r="A38" s="41"/>
      <c r="B38" s="41"/>
      <c r="C38" s="41"/>
    </row>
    <row r="39" spans="1:3" ht="56.25" customHeight="1">
      <c r="A39" s="41"/>
      <c r="B39" s="41"/>
      <c r="C39" s="41"/>
    </row>
    <row r="40" spans="1:3" ht="56.25" customHeight="1">
      <c r="A40" s="41"/>
      <c r="B40" s="41"/>
      <c r="C40" s="41"/>
    </row>
    <row r="41" spans="1:3" ht="56.25" customHeight="1">
      <c r="A41" s="41"/>
      <c r="B41" s="41"/>
      <c r="C41" s="41"/>
    </row>
    <row r="42" spans="1:3" ht="56.25" customHeight="1">
      <c r="A42" s="41"/>
      <c r="B42" s="41"/>
      <c r="C42" s="41"/>
    </row>
    <row r="43" spans="1:3" ht="56.25" customHeight="1">
      <c r="A43" s="41"/>
      <c r="B43" s="41"/>
      <c r="C43" s="41"/>
    </row>
    <row r="44" spans="1:3" ht="56.25" customHeight="1">
      <c r="A44" s="41"/>
      <c r="B44" s="41"/>
      <c r="C44" s="41"/>
    </row>
    <row r="45" spans="1:3" ht="56.25" customHeight="1">
      <c r="A45" s="41"/>
      <c r="B45" s="41"/>
      <c r="C45" s="41"/>
    </row>
    <row r="46" spans="1:3" ht="56.25" customHeight="1">
      <c r="A46" s="41"/>
      <c r="B46" s="41"/>
      <c r="C46" s="41"/>
    </row>
    <row r="47" spans="1:3" ht="56.25" customHeight="1">
      <c r="A47" s="41"/>
      <c r="B47" s="41"/>
      <c r="C47" s="41"/>
    </row>
    <row r="48" spans="1:3" ht="56.25" customHeight="1">
      <c r="A48" s="41"/>
      <c r="B48" s="41"/>
      <c r="C48" s="41"/>
    </row>
    <row r="49" spans="1:3" ht="56.25" customHeight="1">
      <c r="A49" s="41"/>
      <c r="B49" s="41"/>
      <c r="C49" s="41"/>
    </row>
    <row r="50" spans="1:3" ht="56.25" customHeight="1">
      <c r="A50" s="41"/>
      <c r="B50" s="41"/>
      <c r="C50" s="41"/>
    </row>
    <row r="51" spans="1:3" ht="56.25" customHeight="1">
      <c r="A51" s="41"/>
      <c r="B51" s="41"/>
      <c r="C51" s="41"/>
    </row>
    <row r="52" spans="1:3" ht="56.25" customHeight="1">
      <c r="A52" s="41"/>
      <c r="B52" s="41"/>
      <c r="C52" s="41"/>
    </row>
    <row r="53" spans="1:3" ht="56.25" customHeight="1">
      <c r="A53" s="41"/>
      <c r="B53" s="41"/>
      <c r="C53" s="41"/>
    </row>
    <row r="54" spans="1:3" ht="56.25" customHeight="1">
      <c r="A54" s="41"/>
      <c r="B54" s="41"/>
      <c r="C54" s="41"/>
    </row>
    <row r="55" spans="1:3" ht="56.25" customHeight="1">
      <c r="A55" s="41"/>
      <c r="B55" s="41"/>
      <c r="C55" s="41"/>
    </row>
    <row r="56" spans="1:3" ht="56.25" customHeight="1">
      <c r="A56" s="41"/>
      <c r="B56" s="41"/>
      <c r="C56" s="41"/>
    </row>
    <row r="57" spans="1:3" ht="56.25" customHeight="1">
      <c r="A57" s="41"/>
      <c r="B57" s="41"/>
      <c r="C57" s="41"/>
    </row>
    <row r="58" spans="1:3" ht="56.25" customHeight="1">
      <c r="A58" s="41"/>
      <c r="B58" s="41"/>
      <c r="C58" s="41"/>
    </row>
    <row r="59" spans="1:3" ht="56.25" customHeight="1">
      <c r="A59" s="41"/>
      <c r="B59" s="41"/>
      <c r="C59" s="41"/>
    </row>
    <row r="60" spans="1:3" ht="56.25" customHeight="1">
      <c r="A60" s="41"/>
      <c r="B60" s="41"/>
      <c r="C60" s="41"/>
    </row>
    <row r="61" spans="1:3" ht="56.25" customHeight="1">
      <c r="A61" s="41"/>
      <c r="B61" s="41"/>
      <c r="C61" s="41"/>
    </row>
    <row r="62" spans="1:3" ht="56.25" customHeight="1">
      <c r="A62" s="41"/>
      <c r="B62" s="41"/>
      <c r="C62" s="41"/>
    </row>
    <row r="63" spans="1:3" ht="56.25" customHeight="1">
      <c r="A63" s="41"/>
      <c r="B63" s="41"/>
      <c r="C63" s="41"/>
    </row>
    <row r="64" spans="1:3" ht="56.25" customHeight="1">
      <c r="A64" s="41"/>
      <c r="B64" s="41"/>
      <c r="C64" s="41"/>
    </row>
    <row r="65" spans="1:3" ht="56.25" customHeight="1">
      <c r="A65" s="41"/>
      <c r="B65" s="41"/>
      <c r="C65" s="41"/>
    </row>
    <row r="66" spans="1:3" ht="56.25" customHeight="1">
      <c r="A66" s="41"/>
      <c r="B66" s="41"/>
      <c r="C66" s="41"/>
    </row>
    <row r="67" spans="1:3" ht="56.25" customHeight="1">
      <c r="A67" s="41"/>
      <c r="B67" s="41"/>
      <c r="C67" s="41"/>
    </row>
    <row r="68" spans="1:3" ht="56.25" customHeight="1">
      <c r="A68" s="41"/>
      <c r="B68" s="41"/>
      <c r="C68" s="41"/>
    </row>
    <row r="69" spans="1:3" ht="56.25" customHeight="1">
      <c r="A69" s="41"/>
      <c r="B69" s="41"/>
      <c r="C69" s="41"/>
    </row>
    <row r="70" spans="1:3" ht="56.25" customHeight="1">
      <c r="A70" s="41"/>
      <c r="B70" s="41"/>
      <c r="C70" s="41"/>
    </row>
    <row r="71" spans="1:3" ht="56.25" customHeight="1">
      <c r="A71" s="41"/>
      <c r="B71" s="41"/>
      <c r="C71" s="41"/>
    </row>
    <row r="72" spans="1:3" ht="56.25" customHeight="1">
      <c r="A72" s="41"/>
      <c r="B72" s="41"/>
      <c r="C72" s="41"/>
    </row>
    <row r="73" spans="1:3" ht="56.25" customHeight="1">
      <c r="A73" s="41"/>
      <c r="B73" s="41"/>
      <c r="C73" s="41"/>
    </row>
    <row r="74" spans="1:3" ht="56.25" customHeight="1">
      <c r="A74" s="41"/>
      <c r="B74" s="41"/>
      <c r="C74" s="41"/>
    </row>
    <row r="75" spans="1:3" ht="56.25" customHeight="1">
      <c r="A75" s="41"/>
      <c r="B75" s="41"/>
      <c r="C75" s="41"/>
    </row>
    <row r="76" spans="1:3" ht="56.25" customHeight="1">
      <c r="A76" s="41"/>
      <c r="B76" s="41"/>
      <c r="C76" s="41"/>
    </row>
    <row r="77" spans="1:3" ht="56.25" customHeight="1">
      <c r="A77" s="41"/>
      <c r="B77" s="41"/>
      <c r="C77" s="41"/>
    </row>
    <row r="78" spans="1:3" ht="56.25" customHeight="1">
      <c r="A78" s="41"/>
      <c r="B78" s="41"/>
      <c r="C78" s="41"/>
    </row>
    <row r="79" spans="1:3" ht="56.25" customHeight="1">
      <c r="A79" s="41"/>
      <c r="B79" s="41"/>
      <c r="C79" s="41"/>
    </row>
    <row r="80" spans="1:3" ht="56.25" customHeight="1">
      <c r="A80" s="41"/>
      <c r="B80" s="41"/>
      <c r="C80" s="41"/>
    </row>
    <row r="81" spans="1:3" ht="56.25" customHeight="1">
      <c r="A81" s="41"/>
      <c r="B81" s="41"/>
      <c r="C81" s="41"/>
    </row>
    <row r="82" spans="1:3" ht="56.25" customHeight="1">
      <c r="A82" s="41"/>
      <c r="B82" s="41"/>
      <c r="C82" s="41"/>
    </row>
    <row r="83" spans="1:3" ht="56.25" customHeight="1">
      <c r="A83" s="41"/>
      <c r="B83" s="41"/>
      <c r="C83" s="41"/>
    </row>
    <row r="84" spans="1:3" ht="56.25" customHeight="1">
      <c r="A84" s="41"/>
      <c r="B84" s="41"/>
      <c r="C84" s="41"/>
    </row>
    <row r="85" spans="1:3" ht="56.25" customHeight="1">
      <c r="A85" s="41"/>
      <c r="B85" s="41"/>
      <c r="C85" s="41"/>
    </row>
    <row r="86" spans="1:3" ht="56.25" customHeight="1">
      <c r="A86" s="41"/>
      <c r="B86" s="41"/>
      <c r="C86" s="41"/>
    </row>
    <row r="87" spans="1:3" ht="56.25" customHeight="1">
      <c r="A87" s="41"/>
      <c r="B87" s="41"/>
      <c r="C87" s="41"/>
    </row>
    <row r="88" spans="1:3" ht="56.25" customHeight="1">
      <c r="A88" s="41"/>
      <c r="B88" s="41"/>
      <c r="C88" s="41"/>
    </row>
    <row r="89" spans="1:3" ht="56.25" customHeight="1">
      <c r="A89" s="41"/>
      <c r="B89" s="41"/>
      <c r="C89" s="41"/>
    </row>
    <row r="90" spans="1:3" ht="56.25" customHeight="1">
      <c r="A90" s="41"/>
      <c r="B90" s="41"/>
      <c r="C90" s="41"/>
    </row>
    <row r="91" spans="1:3" ht="56.25" customHeight="1">
      <c r="A91" s="41"/>
      <c r="B91" s="41"/>
      <c r="C91" s="41"/>
    </row>
    <row r="92" spans="1:3" ht="56.25" customHeight="1">
      <c r="A92" s="41"/>
      <c r="B92" s="41"/>
      <c r="C92" s="41"/>
    </row>
    <row r="93" spans="1:3" ht="56.25" customHeight="1">
      <c r="A93" s="41"/>
      <c r="B93" s="41"/>
      <c r="C93" s="41"/>
    </row>
    <row r="94" spans="1:3" ht="56.25" customHeight="1">
      <c r="A94" s="41"/>
      <c r="B94" s="41"/>
      <c r="C94" s="41"/>
    </row>
    <row r="95" spans="1:3" ht="56.25" customHeight="1">
      <c r="A95" s="41"/>
      <c r="B95" s="41"/>
      <c r="C95" s="41"/>
    </row>
    <row r="96" spans="1:3" ht="56.25" customHeight="1">
      <c r="A96" s="41"/>
      <c r="B96" s="41"/>
      <c r="C96" s="41"/>
    </row>
    <row r="97" spans="1:3" ht="56.25" customHeight="1">
      <c r="A97" s="41"/>
      <c r="B97" s="41"/>
      <c r="C97" s="41"/>
    </row>
    <row r="98" spans="1:3" ht="56.25" customHeight="1">
      <c r="A98" s="41"/>
      <c r="B98" s="41"/>
      <c r="C98" s="41"/>
    </row>
    <row r="99" spans="1:3" ht="56.25" customHeight="1">
      <c r="A99" s="41"/>
      <c r="B99" s="41"/>
      <c r="C99" s="41"/>
    </row>
    <row r="100" spans="1:3" ht="56.25" customHeight="1">
      <c r="A100" s="41"/>
      <c r="B100" s="41"/>
      <c r="C100" s="41"/>
    </row>
    <row r="101" spans="1:3" ht="56.25" customHeight="1">
      <c r="A101" s="41"/>
      <c r="B101" s="41"/>
      <c r="C101" s="41"/>
    </row>
    <row r="102" spans="1:3" ht="56.25" customHeight="1">
      <c r="A102" s="41"/>
      <c r="B102" s="41"/>
      <c r="C102" s="41"/>
    </row>
    <row r="103" spans="1:3" ht="56.25" customHeight="1">
      <c r="A103" s="41"/>
      <c r="B103" s="41"/>
      <c r="C103" s="41"/>
    </row>
    <row r="104" spans="1:3" ht="56.25" customHeight="1">
      <c r="A104" s="41"/>
      <c r="B104" s="41"/>
      <c r="C104" s="41"/>
    </row>
    <row r="105" spans="1:3" ht="56.25" customHeight="1">
      <c r="A105" s="41"/>
      <c r="B105" s="41"/>
      <c r="C105" s="41"/>
    </row>
    <row r="106" spans="1:3" ht="56.25" customHeight="1">
      <c r="A106" s="41"/>
      <c r="B106" s="41"/>
      <c r="C106" s="41"/>
    </row>
    <row r="107" spans="1:3" ht="56.25" customHeight="1">
      <c r="A107" s="41"/>
      <c r="B107" s="41"/>
      <c r="C107" s="41"/>
    </row>
    <row r="108" spans="1:3" ht="56.25" customHeight="1">
      <c r="A108" s="41"/>
      <c r="B108" s="41"/>
      <c r="C108" s="41"/>
    </row>
    <row r="109" spans="1:3" ht="56.25" customHeight="1">
      <c r="A109" s="41"/>
      <c r="B109" s="41"/>
      <c r="C109" s="41"/>
    </row>
    <row r="110" spans="1:3" ht="56.25" customHeight="1">
      <c r="A110" s="41"/>
      <c r="B110" s="41"/>
      <c r="C110" s="41"/>
    </row>
    <row r="111" spans="1:3" ht="56.25" customHeight="1">
      <c r="A111" s="41"/>
      <c r="B111" s="41"/>
      <c r="C111" s="41"/>
    </row>
    <row r="112" spans="1:3" ht="56.25" customHeight="1">
      <c r="A112" s="41"/>
      <c r="B112" s="41"/>
      <c r="C112" s="41"/>
    </row>
    <row r="113" spans="1:3" ht="56.25" customHeight="1">
      <c r="A113" s="41"/>
      <c r="B113" s="41"/>
      <c r="C113" s="41"/>
    </row>
    <row r="114" spans="1:3" ht="56.25" customHeight="1">
      <c r="A114" s="41"/>
      <c r="B114" s="41"/>
      <c r="C114" s="41"/>
    </row>
    <row r="115" spans="1:3" ht="56.25" customHeight="1">
      <c r="A115" s="41"/>
      <c r="B115" s="41"/>
      <c r="C115" s="41"/>
    </row>
    <row r="116" spans="1:3" ht="56.25" customHeight="1">
      <c r="A116" s="41"/>
      <c r="B116" s="41"/>
      <c r="C116" s="41"/>
    </row>
    <row r="117" spans="1:3" ht="56.25" customHeight="1">
      <c r="A117" s="41"/>
      <c r="B117" s="41"/>
      <c r="C117" s="41"/>
    </row>
    <row r="118" spans="1:3" ht="56.25" customHeight="1">
      <c r="A118" s="41"/>
      <c r="B118" s="41"/>
      <c r="C118" s="41"/>
    </row>
    <row r="119" spans="1:3" ht="56.25" customHeight="1">
      <c r="A119" s="41"/>
      <c r="B119" s="41"/>
      <c r="C119" s="41"/>
    </row>
    <row r="120" spans="1:3" ht="56.25" customHeight="1">
      <c r="A120" s="41"/>
      <c r="B120" s="41"/>
      <c r="C120" s="41"/>
    </row>
    <row r="121" spans="1:3" ht="56.25" customHeight="1">
      <c r="A121" s="41"/>
      <c r="B121" s="41"/>
      <c r="C121" s="41"/>
    </row>
    <row r="122" spans="1:3" ht="56.25" customHeight="1">
      <c r="A122" s="41"/>
      <c r="B122" s="41"/>
      <c r="C122" s="41"/>
    </row>
    <row r="123" spans="1:3" ht="56.25" customHeight="1">
      <c r="A123" s="41"/>
      <c r="B123" s="41"/>
      <c r="C123" s="41"/>
    </row>
    <row r="124" spans="1:3" ht="56.25" customHeight="1">
      <c r="A124" s="41"/>
      <c r="B124" s="41"/>
      <c r="C124" s="41"/>
    </row>
    <row r="125" spans="1:3" ht="56.25" customHeight="1">
      <c r="A125" s="41"/>
      <c r="B125" s="41"/>
      <c r="C125" s="41"/>
    </row>
    <row r="126" spans="1:3" ht="56.25" customHeight="1">
      <c r="A126" s="41"/>
      <c r="B126" s="41"/>
      <c r="C126" s="41"/>
    </row>
    <row r="127" spans="1:3" ht="56.25" customHeight="1">
      <c r="A127" s="41"/>
      <c r="B127" s="41"/>
      <c r="C127" s="41"/>
    </row>
    <row r="128" spans="1:3" ht="56.25" customHeight="1">
      <c r="A128" s="41"/>
      <c r="B128" s="41"/>
      <c r="C128" s="41"/>
    </row>
    <row r="129" spans="1:3" ht="56.25" customHeight="1">
      <c r="A129" s="41"/>
      <c r="B129" s="41"/>
      <c r="C129" s="41"/>
    </row>
    <row r="130" spans="1:3" ht="56.25" customHeight="1">
      <c r="A130" s="41"/>
      <c r="B130" s="41"/>
      <c r="C130" s="41"/>
    </row>
    <row r="131" spans="1:3" ht="56.25" customHeight="1">
      <c r="A131" s="41"/>
      <c r="B131" s="41"/>
      <c r="C131" s="41"/>
    </row>
    <row r="132" spans="1:3" ht="56.25" customHeight="1">
      <c r="A132" s="41"/>
      <c r="B132" s="41"/>
      <c r="C132" s="41"/>
    </row>
    <row r="133" spans="1:3" ht="56.25" customHeight="1">
      <c r="A133" s="41"/>
      <c r="B133" s="41"/>
      <c r="C133" s="41"/>
    </row>
    <row r="134" spans="1:3" ht="56.25" customHeight="1">
      <c r="A134" s="41"/>
      <c r="B134" s="41"/>
      <c r="C134" s="41"/>
    </row>
    <row r="135" spans="1:3" ht="56.25" customHeight="1">
      <c r="A135" s="41"/>
      <c r="B135" s="41"/>
      <c r="C135" s="41"/>
    </row>
    <row r="136" spans="1:3" ht="56.25" customHeight="1">
      <c r="A136" s="41"/>
      <c r="B136" s="41"/>
      <c r="C136" s="41"/>
    </row>
    <row r="137" spans="1:3" ht="56.25" customHeight="1">
      <c r="A137" s="41"/>
      <c r="B137" s="41"/>
      <c r="C137" s="41"/>
    </row>
    <row r="138" spans="1:3" ht="56.25" customHeight="1">
      <c r="A138" s="41"/>
      <c r="B138" s="41"/>
      <c r="C138" s="41"/>
    </row>
    <row r="139" spans="1:3" ht="56.25" customHeight="1">
      <c r="A139" s="41"/>
      <c r="B139" s="41"/>
      <c r="C139" s="41"/>
    </row>
    <row r="140" spans="1:3" ht="56.25" customHeight="1">
      <c r="A140" s="41"/>
      <c r="B140" s="41"/>
      <c r="C140" s="41"/>
    </row>
    <row r="141" spans="1:3" ht="56.25" customHeight="1">
      <c r="A141" s="41"/>
      <c r="B141" s="41"/>
      <c r="C141" s="41"/>
    </row>
    <row r="142" spans="1:3" ht="56.25" customHeight="1">
      <c r="A142" s="41"/>
      <c r="B142" s="41"/>
      <c r="C142" s="41"/>
    </row>
    <row r="143" spans="1:3" ht="56.25" customHeight="1">
      <c r="A143" s="41"/>
      <c r="B143" s="41"/>
      <c r="C143" s="41"/>
    </row>
    <row r="144" spans="1:3" ht="56.25" customHeight="1">
      <c r="A144" s="41"/>
      <c r="B144" s="41"/>
      <c r="C144" s="41"/>
    </row>
    <row r="145" spans="1:3" ht="56.25" customHeight="1">
      <c r="A145" s="41"/>
      <c r="B145" s="41"/>
      <c r="C145" s="41"/>
    </row>
    <row r="146" spans="1:3" ht="56.25" customHeight="1">
      <c r="A146" s="41"/>
      <c r="B146" s="41"/>
      <c r="C146" s="41"/>
    </row>
    <row r="147" spans="1:3" ht="56.25" customHeight="1">
      <c r="A147" s="41"/>
      <c r="B147" s="41"/>
      <c r="C147" s="41"/>
    </row>
    <row r="148" spans="1:3" ht="56.25" customHeight="1">
      <c r="A148" s="41"/>
      <c r="B148" s="41"/>
      <c r="C148" s="41"/>
    </row>
    <row r="149" spans="1:3" ht="56.25" customHeight="1">
      <c r="A149" s="41"/>
      <c r="B149" s="41"/>
      <c r="C149" s="41"/>
    </row>
    <row r="150" spans="1:3" ht="56.25" customHeight="1">
      <c r="A150" s="41"/>
      <c r="B150" s="41"/>
      <c r="C150" s="41"/>
    </row>
    <row r="151" spans="1:3" ht="56.25" customHeight="1">
      <c r="A151" s="41"/>
      <c r="B151" s="41"/>
      <c r="C151" s="41"/>
    </row>
    <row r="152" spans="1:3" ht="56.25" customHeight="1">
      <c r="A152" s="41"/>
      <c r="B152" s="41"/>
      <c r="C152" s="41"/>
    </row>
    <row r="153" spans="1:3" ht="56.25" customHeight="1">
      <c r="A153" s="41"/>
      <c r="B153" s="41"/>
      <c r="C153" s="41"/>
    </row>
    <row r="154" spans="1:3" ht="56.25" customHeight="1">
      <c r="A154" s="41"/>
      <c r="B154" s="41"/>
      <c r="C154" s="41"/>
    </row>
    <row r="155" spans="1:3" ht="56.25" customHeight="1">
      <c r="A155" s="41"/>
      <c r="B155" s="41"/>
      <c r="C155" s="41"/>
    </row>
    <row r="156" spans="1:3" ht="56.25" customHeight="1">
      <c r="A156" s="41"/>
      <c r="B156" s="41"/>
      <c r="C156" s="41"/>
    </row>
    <row r="157" spans="1:3" ht="56.25" customHeight="1">
      <c r="A157" s="41"/>
      <c r="B157" s="41"/>
      <c r="C157" s="41"/>
    </row>
    <row r="158" spans="1:3" ht="56.25" customHeight="1">
      <c r="A158" s="41"/>
      <c r="B158" s="41"/>
      <c r="C158" s="41"/>
    </row>
    <row r="159" spans="1:3" ht="56.25" customHeight="1">
      <c r="A159" s="41"/>
      <c r="B159" s="41"/>
      <c r="C159" s="41"/>
    </row>
    <row r="160" spans="1:3" ht="56.25" customHeight="1">
      <c r="A160" s="41"/>
      <c r="B160" s="41"/>
      <c r="C160" s="41"/>
    </row>
    <row r="161" spans="1:3" ht="56.25" customHeight="1">
      <c r="A161" s="41"/>
      <c r="B161" s="41"/>
      <c r="C161" s="41"/>
    </row>
    <row r="162" spans="1:3" ht="56.25" customHeight="1">
      <c r="A162" s="41"/>
      <c r="B162" s="41"/>
      <c r="C162" s="41"/>
    </row>
    <row r="163" spans="1:3" ht="56.25" customHeight="1">
      <c r="A163" s="41"/>
      <c r="B163" s="41"/>
      <c r="C163" s="41"/>
    </row>
    <row r="164" spans="1:3" ht="56.25" customHeight="1">
      <c r="A164" s="41"/>
      <c r="B164" s="41"/>
      <c r="C164" s="41"/>
    </row>
    <row r="165" spans="1:3" ht="56.25" customHeight="1">
      <c r="A165" s="41"/>
      <c r="B165" s="41"/>
      <c r="C165" s="41"/>
    </row>
    <row r="166" spans="1:3" ht="56.25" customHeight="1">
      <c r="A166" s="41"/>
      <c r="B166" s="41"/>
      <c r="C166" s="41"/>
    </row>
    <row r="167" spans="1:3" ht="56.25" customHeight="1">
      <c r="A167" s="41"/>
      <c r="B167" s="41"/>
      <c r="C167" s="41"/>
    </row>
    <row r="168" spans="1:3" ht="56.25" customHeight="1">
      <c r="A168" s="41"/>
      <c r="B168" s="41"/>
      <c r="C168" s="41"/>
    </row>
    <row r="169" spans="1:3" ht="56.25" customHeight="1">
      <c r="A169" s="41"/>
      <c r="B169" s="41"/>
      <c r="C169" s="41"/>
    </row>
    <row r="170" spans="1:3" ht="56.25" customHeight="1">
      <c r="A170" s="41"/>
      <c r="B170" s="41"/>
      <c r="C170" s="41"/>
    </row>
    <row r="171" spans="1:3" ht="56.25" customHeight="1">
      <c r="A171" s="41"/>
      <c r="B171" s="41"/>
      <c r="C171" s="41"/>
    </row>
    <row r="172" spans="1:3" ht="56.25" customHeight="1">
      <c r="A172" s="41"/>
      <c r="B172" s="41"/>
      <c r="C172" s="41"/>
    </row>
    <row r="173" spans="1:3" ht="56.25" customHeight="1">
      <c r="A173" s="41"/>
      <c r="B173" s="41"/>
      <c r="C173" s="41"/>
    </row>
    <row r="174" spans="1:3" ht="56.25" customHeight="1">
      <c r="A174" s="41"/>
      <c r="B174" s="41"/>
      <c r="C174" s="41"/>
    </row>
    <row r="175" spans="1:3" ht="56.25" customHeight="1">
      <c r="A175" s="41"/>
      <c r="B175" s="41"/>
      <c r="C175" s="41"/>
    </row>
    <row r="176" spans="1:3" ht="56.25" customHeight="1">
      <c r="A176" s="41"/>
      <c r="B176" s="41"/>
      <c r="C176" s="41"/>
    </row>
    <row r="177" spans="1:3" ht="56.25" customHeight="1">
      <c r="A177" s="41"/>
      <c r="B177" s="41"/>
      <c r="C177" s="41"/>
    </row>
    <row r="178" spans="1:3" ht="56.25" customHeight="1">
      <c r="A178" s="41"/>
      <c r="B178" s="41"/>
      <c r="C178" s="41"/>
    </row>
    <row r="179" spans="1:3" ht="56.25" customHeight="1">
      <c r="A179" s="41"/>
      <c r="B179" s="41"/>
      <c r="C179" s="41"/>
    </row>
    <row r="180" spans="1:3" ht="56.25" customHeight="1">
      <c r="A180" s="41"/>
      <c r="B180" s="41"/>
      <c r="C180" s="41"/>
    </row>
    <row r="181" spans="1:3" ht="56.25" customHeight="1">
      <c r="A181" s="41"/>
      <c r="B181" s="41"/>
      <c r="C181" s="41"/>
    </row>
    <row r="182" spans="1:3" ht="56.25" customHeight="1">
      <c r="A182" s="41"/>
      <c r="B182" s="41"/>
      <c r="C182" s="41"/>
    </row>
    <row r="183" spans="1:3" ht="56.25" customHeight="1">
      <c r="A183" s="41"/>
      <c r="B183" s="41"/>
      <c r="C183" s="41"/>
    </row>
    <row r="184" spans="1:3" ht="56.25" customHeight="1">
      <c r="A184" s="41"/>
      <c r="B184" s="41"/>
      <c r="C184" s="41"/>
    </row>
    <row r="185" spans="1:3" ht="56.25" customHeight="1">
      <c r="A185" s="41"/>
      <c r="B185" s="41"/>
      <c r="C185" s="41"/>
    </row>
    <row r="186" spans="1:3" ht="56.25" customHeight="1">
      <c r="A186" s="41"/>
      <c r="B186" s="41"/>
      <c r="C186" s="41"/>
    </row>
    <row r="187" spans="1:3" ht="56.25" customHeight="1">
      <c r="A187" s="41"/>
      <c r="B187" s="41"/>
      <c r="C187" s="41"/>
    </row>
    <row r="188" spans="1:3" ht="56.25" customHeight="1">
      <c r="A188" s="41"/>
      <c r="B188" s="41"/>
      <c r="C188" s="41"/>
    </row>
    <row r="189" spans="1:3" ht="56.25" customHeight="1">
      <c r="A189" s="41"/>
      <c r="B189" s="41"/>
      <c r="C189" s="41"/>
    </row>
    <row r="190" spans="1:3" ht="56.25" customHeight="1">
      <c r="A190" s="41"/>
      <c r="B190" s="41"/>
      <c r="C190" s="41"/>
    </row>
    <row r="191" spans="1:3" ht="56.25" customHeight="1">
      <c r="A191" s="41"/>
      <c r="B191" s="41"/>
      <c r="C191" s="41"/>
    </row>
    <row r="192" spans="1:3" ht="56.25" customHeight="1">
      <c r="A192" s="41"/>
      <c r="B192" s="41"/>
      <c r="C192" s="41"/>
    </row>
    <row r="193" spans="1:3" ht="56.25" customHeight="1">
      <c r="A193" s="41"/>
      <c r="B193" s="41"/>
      <c r="C193" s="41"/>
    </row>
    <row r="194" spans="1:3" ht="56.25" customHeight="1">
      <c r="A194" s="41"/>
      <c r="B194" s="41"/>
      <c r="C194" s="41"/>
    </row>
    <row r="195" spans="1:3" ht="56.25" customHeight="1">
      <c r="A195" s="41"/>
      <c r="B195" s="41"/>
      <c r="C195" s="41"/>
    </row>
    <row r="196" spans="1:3" ht="56.25" customHeight="1">
      <c r="A196" s="41"/>
      <c r="B196" s="41"/>
      <c r="C196" s="41"/>
    </row>
    <row r="197" spans="1:3" ht="56.25" customHeight="1">
      <c r="A197" s="41"/>
      <c r="B197" s="41"/>
      <c r="C197" s="41"/>
    </row>
    <row r="198" spans="1:3" ht="56.25" customHeight="1">
      <c r="A198" s="41"/>
      <c r="B198" s="41"/>
      <c r="C198" s="41"/>
    </row>
    <row r="199" spans="1:3" ht="56.25" customHeight="1">
      <c r="A199" s="41"/>
      <c r="B199" s="41"/>
      <c r="C199" s="41"/>
    </row>
    <row r="200" spans="1:3" ht="56.25" customHeight="1">
      <c r="A200" s="41"/>
      <c r="B200" s="41"/>
      <c r="C200" s="41"/>
    </row>
    <row r="201" spans="1:3" ht="56.25" customHeight="1">
      <c r="A201" s="41"/>
      <c r="B201" s="41"/>
      <c r="C201" s="41"/>
    </row>
    <row r="202" spans="1:3" ht="56.25" customHeight="1">
      <c r="A202" s="41"/>
      <c r="B202" s="41"/>
      <c r="C202" s="41"/>
    </row>
    <row r="203" spans="1:3" ht="56.25" customHeight="1">
      <c r="A203" s="41"/>
      <c r="B203" s="41"/>
      <c r="C203" s="41"/>
    </row>
    <row r="204" spans="1:3" ht="56.25" customHeight="1">
      <c r="A204" s="41"/>
      <c r="B204" s="41"/>
      <c r="C204" s="41"/>
    </row>
    <row r="205" spans="1:3" ht="56.25" customHeight="1">
      <c r="A205" s="41"/>
      <c r="B205" s="41"/>
      <c r="C205" s="41"/>
    </row>
    <row r="206" spans="1:3" ht="56.25" customHeight="1">
      <c r="A206" s="41"/>
      <c r="B206" s="41"/>
      <c r="C206" s="41"/>
    </row>
    <row r="207" spans="1:3" ht="56.25" customHeight="1">
      <c r="A207" s="41"/>
      <c r="B207" s="41"/>
      <c r="C207" s="41"/>
    </row>
    <row r="208" spans="1:3" ht="56.25" customHeight="1">
      <c r="A208" s="41"/>
      <c r="B208" s="41"/>
      <c r="C208" s="41"/>
    </row>
    <row r="209" spans="1:3" ht="56.25" customHeight="1">
      <c r="A209" s="41"/>
      <c r="B209" s="41"/>
      <c r="C209" s="41"/>
    </row>
    <row r="210" spans="1:3" ht="56.25" customHeight="1">
      <c r="A210" s="41"/>
      <c r="B210" s="41"/>
      <c r="C210" s="41"/>
    </row>
    <row r="211" spans="1:3" ht="56.25" customHeight="1">
      <c r="A211" s="41"/>
      <c r="B211" s="41"/>
      <c r="C211" s="41"/>
    </row>
    <row r="212" spans="1:3" ht="56.25" customHeight="1">
      <c r="A212" s="41"/>
      <c r="B212" s="41"/>
      <c r="C212" s="41"/>
    </row>
    <row r="213" spans="1:3" ht="56.25" customHeight="1">
      <c r="A213" s="41"/>
      <c r="B213" s="41"/>
      <c r="C213" s="41"/>
    </row>
    <row r="214" spans="1:3" ht="56.25" customHeight="1">
      <c r="A214" s="41"/>
      <c r="B214" s="41"/>
      <c r="C214" s="41"/>
    </row>
    <row r="215" spans="1:3" ht="56.25" customHeight="1">
      <c r="A215" s="41"/>
      <c r="B215" s="41"/>
      <c r="C215" s="41"/>
    </row>
    <row r="216" spans="1:3" ht="56.25" customHeight="1">
      <c r="A216" s="41"/>
      <c r="B216" s="41"/>
      <c r="C216" s="41"/>
    </row>
    <row r="217" spans="1:3" ht="56.25" customHeight="1">
      <c r="A217" s="41"/>
      <c r="B217" s="41"/>
      <c r="C217" s="41"/>
    </row>
    <row r="218" spans="1:3" ht="56.25" customHeight="1">
      <c r="A218" s="41"/>
      <c r="B218" s="41"/>
      <c r="C218" s="41"/>
    </row>
    <row r="219" spans="1:3" ht="56.25" customHeight="1">
      <c r="A219" s="41"/>
      <c r="B219" s="41"/>
      <c r="C219" s="41"/>
    </row>
    <row r="220" spans="1:3" ht="56.25" customHeight="1">
      <c r="A220" s="41"/>
      <c r="B220" s="41"/>
      <c r="C220" s="41"/>
    </row>
    <row r="221" spans="1:3" ht="56.25" customHeight="1">
      <c r="A221" s="41"/>
      <c r="B221" s="41"/>
      <c r="C221" s="41"/>
    </row>
    <row r="222" spans="1:3" ht="56.25" customHeight="1">
      <c r="A222" s="41"/>
      <c r="B222" s="41"/>
      <c r="C222" s="41"/>
    </row>
    <row r="223" spans="1:3" ht="56.25" customHeight="1">
      <c r="A223" s="41"/>
      <c r="B223" s="41"/>
      <c r="C223" s="41"/>
    </row>
    <row r="224" spans="1:3" ht="56.25" customHeight="1">
      <c r="A224" s="41"/>
      <c r="B224" s="41"/>
      <c r="C224" s="41"/>
    </row>
    <row r="225" spans="1:3" ht="56.25" customHeight="1">
      <c r="A225" s="41"/>
      <c r="B225" s="41"/>
      <c r="C225" s="41"/>
    </row>
    <row r="226" spans="1:3" ht="56.25" customHeight="1">
      <c r="A226" s="41"/>
      <c r="B226" s="41"/>
      <c r="C226" s="41"/>
    </row>
    <row r="227" spans="1:3" ht="56.25" customHeight="1">
      <c r="A227" s="41"/>
      <c r="B227" s="41"/>
      <c r="C227" s="41"/>
    </row>
    <row r="228" spans="1:3" ht="56.25" customHeight="1">
      <c r="A228" s="41"/>
      <c r="B228" s="41"/>
      <c r="C228" s="41"/>
    </row>
    <row r="229" spans="1:3" ht="56.25" customHeight="1">
      <c r="A229" s="41"/>
      <c r="B229" s="41"/>
      <c r="C229" s="41"/>
    </row>
    <row r="230" spans="1:3" ht="56.25" customHeight="1">
      <c r="A230" s="41"/>
      <c r="B230" s="41"/>
      <c r="C230" s="41"/>
    </row>
    <row r="231" spans="1:3" ht="56.25" customHeight="1">
      <c r="A231" s="41"/>
      <c r="B231" s="41"/>
      <c r="C231" s="41"/>
    </row>
    <row r="232" spans="1:3" ht="56.25" customHeight="1">
      <c r="A232" s="41"/>
      <c r="B232" s="41"/>
      <c r="C232" s="41"/>
    </row>
    <row r="233" spans="1:3" ht="56.25" customHeight="1">
      <c r="A233" s="41"/>
      <c r="B233" s="41"/>
      <c r="C233" s="41"/>
    </row>
    <row r="234" spans="1:3" ht="56.25" customHeight="1">
      <c r="A234" s="41"/>
      <c r="B234" s="41"/>
      <c r="C234" s="41"/>
    </row>
    <row r="235" spans="1:3" ht="56.25" customHeight="1">
      <c r="A235" s="41"/>
      <c r="B235" s="41"/>
      <c r="C235" s="41"/>
    </row>
    <row r="236" spans="1:3" ht="56.25" customHeight="1">
      <c r="A236" s="41"/>
      <c r="B236" s="41"/>
      <c r="C236" s="41"/>
    </row>
    <row r="237" spans="1:3" ht="56.25" customHeight="1">
      <c r="A237" s="41"/>
      <c r="B237" s="41"/>
      <c r="C237" s="41"/>
    </row>
    <row r="238" spans="1:3" ht="56.25" customHeight="1">
      <c r="A238" s="41"/>
      <c r="B238" s="41"/>
      <c r="C238" s="41"/>
    </row>
    <row r="239" spans="1:3" ht="56.25" customHeight="1">
      <c r="A239" s="41"/>
      <c r="B239" s="41"/>
      <c r="C239" s="41"/>
    </row>
    <row r="240" spans="1:3" ht="56.25" customHeight="1">
      <c r="A240" s="41"/>
      <c r="B240" s="41"/>
      <c r="C240" s="41"/>
    </row>
    <row r="241" spans="1:3" ht="56.25" customHeight="1">
      <c r="A241" s="41"/>
      <c r="B241" s="41"/>
      <c r="C241" s="41"/>
    </row>
    <row r="242" spans="1:3" ht="56.25" customHeight="1">
      <c r="A242" s="41"/>
      <c r="B242" s="41"/>
      <c r="C242" s="41"/>
    </row>
    <row r="243" spans="1:3" ht="56.25" customHeight="1">
      <c r="A243" s="41"/>
      <c r="B243" s="41"/>
      <c r="C243" s="41"/>
    </row>
    <row r="244" spans="1:3" ht="56.25" customHeight="1">
      <c r="A244" s="41"/>
      <c r="B244" s="41"/>
      <c r="C244" s="41"/>
    </row>
    <row r="245" spans="1:3" ht="56.25" customHeight="1">
      <c r="A245" s="41"/>
      <c r="B245" s="41"/>
      <c r="C245" s="41"/>
    </row>
    <row r="246" spans="1:3" ht="56.25" customHeight="1">
      <c r="A246" s="41"/>
      <c r="B246" s="41"/>
      <c r="C246" s="41"/>
    </row>
    <row r="247" spans="1:3" ht="56.25" customHeight="1">
      <c r="A247" s="41"/>
      <c r="B247" s="41"/>
      <c r="C247" s="41"/>
    </row>
    <row r="248" spans="1:3" ht="56.25" customHeight="1">
      <c r="A248" s="41"/>
      <c r="B248" s="41"/>
      <c r="C248" s="41"/>
    </row>
    <row r="249" spans="1:3" ht="56.25" customHeight="1">
      <c r="A249" s="41"/>
      <c r="B249" s="41"/>
      <c r="C249" s="41"/>
    </row>
    <row r="250" spans="1:3" ht="56.25" customHeight="1">
      <c r="A250" s="41"/>
      <c r="B250" s="41"/>
      <c r="C250" s="41"/>
    </row>
    <row r="251" spans="1:3" ht="56.25" customHeight="1">
      <c r="A251" s="41"/>
      <c r="B251" s="41"/>
      <c r="C251" s="41"/>
    </row>
    <row r="252" spans="1:3" ht="56.25" customHeight="1">
      <c r="A252" s="41"/>
      <c r="B252" s="41"/>
      <c r="C252" s="41"/>
    </row>
    <row r="253" spans="1:3" ht="56.25" customHeight="1">
      <c r="A253" s="41"/>
      <c r="B253" s="41"/>
      <c r="C253" s="41"/>
    </row>
    <row r="254" spans="1:3" ht="56.25" customHeight="1">
      <c r="A254" s="41"/>
      <c r="B254" s="41"/>
      <c r="C254" s="41"/>
    </row>
    <row r="255" spans="1:3" ht="56.25" customHeight="1">
      <c r="A255" s="41"/>
      <c r="B255" s="41"/>
      <c r="C255" s="41"/>
    </row>
    <row r="256" spans="1:3" ht="56.25" customHeight="1">
      <c r="A256" s="41"/>
      <c r="B256" s="41"/>
      <c r="C256" s="41"/>
    </row>
    <row r="257" spans="1:3" ht="56.25" customHeight="1">
      <c r="A257" s="41"/>
      <c r="B257" s="41"/>
      <c r="C257" s="41"/>
    </row>
    <row r="258" spans="1:3" ht="56.25" customHeight="1">
      <c r="A258" s="41"/>
      <c r="B258" s="41"/>
      <c r="C258" s="41"/>
    </row>
    <row r="259" spans="1:3" ht="56.25" customHeight="1">
      <c r="A259" s="41"/>
      <c r="B259" s="41"/>
      <c r="C259" s="41"/>
    </row>
    <row r="260" spans="1:3" ht="56.25" customHeight="1">
      <c r="A260" s="41"/>
      <c r="B260" s="41"/>
      <c r="C260" s="41"/>
    </row>
    <row r="261" spans="1:3" ht="56.25" customHeight="1">
      <c r="A261" s="41"/>
      <c r="B261" s="41"/>
      <c r="C261" s="41"/>
    </row>
    <row r="262" spans="1:3" ht="56.25" customHeight="1">
      <c r="A262" s="41"/>
      <c r="B262" s="41"/>
      <c r="C262" s="41"/>
    </row>
    <row r="263" spans="1:3" ht="56.25" customHeight="1">
      <c r="A263" s="41"/>
      <c r="B263" s="41"/>
      <c r="C263" s="41"/>
    </row>
    <row r="264" spans="1:3" ht="56.25" customHeight="1">
      <c r="A264" s="41"/>
      <c r="B264" s="41"/>
      <c r="C264" s="41"/>
    </row>
    <row r="265" spans="1:3" ht="56.25" customHeight="1">
      <c r="A265" s="41"/>
      <c r="B265" s="41"/>
      <c r="C265" s="41"/>
    </row>
    <row r="266" spans="1:3" ht="56.25" customHeight="1">
      <c r="A266" s="41"/>
      <c r="B266" s="41"/>
      <c r="C266" s="41"/>
    </row>
    <row r="267" spans="1:3" ht="56.25" customHeight="1">
      <c r="A267" s="41"/>
      <c r="B267" s="41"/>
      <c r="C267" s="41"/>
    </row>
    <row r="268" spans="1:3" ht="56.25" customHeight="1">
      <c r="A268" s="41"/>
      <c r="B268" s="41"/>
      <c r="C268" s="41"/>
    </row>
    <row r="269" spans="1:3" ht="56.25" customHeight="1">
      <c r="A269" s="41"/>
      <c r="B269" s="41"/>
      <c r="C269" s="41"/>
    </row>
    <row r="270" spans="1:3" ht="56.25" customHeight="1">
      <c r="A270" s="41"/>
      <c r="B270" s="41"/>
      <c r="C270" s="41"/>
    </row>
    <row r="271" spans="1:3" ht="56.25" customHeight="1">
      <c r="A271" s="41"/>
      <c r="B271" s="41"/>
      <c r="C271" s="41"/>
    </row>
    <row r="272" spans="1:3" ht="56.25" customHeight="1">
      <c r="A272" s="41"/>
      <c r="B272" s="41"/>
      <c r="C272" s="41"/>
    </row>
    <row r="273" spans="1:3" ht="56.25" customHeight="1">
      <c r="A273" s="41"/>
      <c r="B273" s="41"/>
      <c r="C273" s="41"/>
    </row>
    <row r="274" spans="1:3" ht="56.25" customHeight="1">
      <c r="A274" s="41"/>
      <c r="B274" s="41"/>
      <c r="C274" s="41"/>
    </row>
    <row r="275" spans="1:3" ht="56.25" customHeight="1">
      <c r="A275" s="41"/>
      <c r="B275" s="41"/>
      <c r="C275" s="41"/>
    </row>
    <row r="276" spans="1:3" ht="56.25" customHeight="1">
      <c r="A276" s="41"/>
      <c r="B276" s="41"/>
      <c r="C276" s="41"/>
    </row>
    <row r="277" spans="1:3" ht="56.25" customHeight="1">
      <c r="A277" s="41"/>
      <c r="B277" s="41"/>
      <c r="C277" s="41"/>
    </row>
    <row r="278" spans="1:3" ht="56.25" customHeight="1">
      <c r="A278" s="41"/>
      <c r="B278" s="41"/>
      <c r="C278" s="41"/>
    </row>
    <row r="279" spans="1:3" ht="56.25" customHeight="1">
      <c r="A279" s="41"/>
      <c r="B279" s="41"/>
      <c r="C279" s="41"/>
    </row>
    <row r="280" spans="1:3" ht="56.25" customHeight="1">
      <c r="A280" s="41"/>
      <c r="B280" s="41"/>
      <c r="C280" s="41"/>
    </row>
    <row r="281" spans="1:3" ht="56.25" customHeight="1">
      <c r="A281" s="41"/>
      <c r="B281" s="41"/>
      <c r="C281" s="41"/>
    </row>
    <row r="282" spans="1:3" ht="56.25" customHeight="1">
      <c r="A282" s="41"/>
      <c r="B282" s="41"/>
      <c r="C282" s="41"/>
    </row>
    <row r="283" spans="1:3" ht="56.25" customHeight="1">
      <c r="A283" s="41"/>
      <c r="B283" s="41"/>
      <c r="C283" s="41"/>
    </row>
    <row r="284" spans="1:3" ht="56.25" customHeight="1">
      <c r="A284" s="41"/>
      <c r="B284" s="41"/>
      <c r="C284" s="41"/>
    </row>
    <row r="285" spans="1:3" ht="56.25" customHeight="1">
      <c r="A285" s="41"/>
      <c r="B285" s="41"/>
      <c r="C285" s="41"/>
    </row>
    <row r="286" spans="1:3" ht="56.25" customHeight="1">
      <c r="A286" s="41"/>
      <c r="B286" s="41"/>
      <c r="C286" s="41"/>
    </row>
    <row r="287" spans="1:3" ht="56.25" customHeight="1">
      <c r="A287" s="41"/>
      <c r="B287" s="41"/>
      <c r="C287" s="41"/>
    </row>
    <row r="288" spans="1:3" ht="56.25" customHeight="1">
      <c r="A288" s="41"/>
      <c r="B288" s="41"/>
      <c r="C288" s="41"/>
    </row>
    <row r="289" spans="1:3" ht="56.25" customHeight="1">
      <c r="A289" s="41"/>
      <c r="B289" s="41"/>
      <c r="C289" s="41"/>
    </row>
    <row r="290" spans="1:3" ht="56.25" customHeight="1">
      <c r="A290" s="41"/>
      <c r="B290" s="41"/>
      <c r="C290" s="41"/>
    </row>
    <row r="291" spans="1:3" ht="56.25" customHeight="1">
      <c r="A291" s="41"/>
      <c r="B291" s="41"/>
      <c r="C291" s="41"/>
    </row>
    <row r="292" spans="1:3" ht="56.25" customHeight="1">
      <c r="A292" s="41"/>
      <c r="B292" s="41"/>
      <c r="C292" s="41"/>
    </row>
    <row r="293" spans="1:3" ht="56.25" customHeight="1">
      <c r="A293" s="41"/>
      <c r="B293" s="41"/>
      <c r="C293" s="41"/>
    </row>
    <row r="294" spans="1:3" ht="56.25" customHeight="1">
      <c r="A294" s="41"/>
      <c r="B294" s="41"/>
      <c r="C294" s="41"/>
    </row>
    <row r="295" spans="1:3" ht="56.25" customHeight="1">
      <c r="A295" s="41"/>
      <c r="B295" s="41"/>
      <c r="C295" s="41"/>
    </row>
    <row r="296" spans="1:3" ht="56.25" customHeight="1">
      <c r="A296" s="41"/>
      <c r="B296" s="41"/>
      <c r="C296" s="41"/>
    </row>
    <row r="297" spans="1:3" ht="56.25" customHeight="1">
      <c r="A297" s="41"/>
      <c r="B297" s="41"/>
      <c r="C297" s="41"/>
    </row>
    <row r="298" spans="1:3" ht="56.25" customHeight="1">
      <c r="A298" s="41"/>
      <c r="B298" s="41"/>
      <c r="C298" s="41"/>
    </row>
    <row r="299" spans="1:3" ht="56.25" customHeight="1">
      <c r="A299" s="41"/>
      <c r="B299" s="41"/>
      <c r="C299" s="41"/>
    </row>
    <row r="300" spans="1:3" ht="56.25" customHeight="1">
      <c r="A300" s="41"/>
      <c r="B300" s="41"/>
      <c r="C300" s="41"/>
    </row>
    <row r="301" spans="1:3" ht="56.25" customHeight="1">
      <c r="A301" s="41"/>
      <c r="B301" s="41"/>
      <c r="C301" s="41"/>
    </row>
    <row r="302" spans="1:3" ht="56.25" customHeight="1">
      <c r="A302" s="41"/>
      <c r="B302" s="41"/>
      <c r="C302" s="41"/>
    </row>
    <row r="303" spans="1:3" ht="56.25" customHeight="1">
      <c r="A303" s="41"/>
      <c r="B303" s="41"/>
      <c r="C303" s="41"/>
    </row>
    <row r="304" spans="1:3" ht="56.25" customHeight="1">
      <c r="A304" s="41"/>
      <c r="B304" s="41"/>
      <c r="C304" s="41"/>
    </row>
    <row r="305" spans="1:3" ht="56.25" customHeight="1">
      <c r="A305" s="41"/>
      <c r="B305" s="41"/>
      <c r="C305" s="41"/>
    </row>
    <row r="306" spans="1:3" ht="56.25" customHeight="1">
      <c r="A306" s="41"/>
      <c r="B306" s="41"/>
      <c r="C306" s="41"/>
    </row>
    <row r="307" spans="1:3" ht="56.25" customHeight="1">
      <c r="A307" s="41"/>
      <c r="B307" s="41"/>
      <c r="C307" s="41"/>
    </row>
    <row r="308" spans="1:3" ht="56.25" customHeight="1">
      <c r="A308" s="41"/>
      <c r="B308" s="41"/>
      <c r="C308" s="41"/>
    </row>
    <row r="309" spans="1:3" ht="56.25" customHeight="1">
      <c r="A309" s="41"/>
      <c r="B309" s="41"/>
      <c r="C309" s="41"/>
    </row>
    <row r="310" spans="1:3" ht="56.25" customHeight="1">
      <c r="A310" s="41"/>
      <c r="B310" s="41"/>
      <c r="C310" s="41"/>
    </row>
    <row r="311" spans="1:3" ht="56.25" customHeight="1">
      <c r="A311" s="41"/>
      <c r="B311" s="41"/>
      <c r="C311" s="41"/>
    </row>
    <row r="312" spans="1:3" ht="56.25" customHeight="1">
      <c r="A312" s="41"/>
      <c r="B312" s="41"/>
      <c r="C312" s="41"/>
    </row>
    <row r="313" spans="1:3" ht="56.25" customHeight="1">
      <c r="A313" s="41"/>
      <c r="B313" s="41"/>
      <c r="C313" s="41"/>
    </row>
    <row r="314" spans="1:3" ht="56.25" customHeight="1">
      <c r="A314" s="41"/>
      <c r="B314" s="41"/>
      <c r="C314" s="41"/>
    </row>
    <row r="315" spans="1:3" ht="56.25" customHeight="1">
      <c r="A315" s="41"/>
      <c r="B315" s="41"/>
      <c r="C315" s="41"/>
    </row>
    <row r="316" spans="1:3" ht="56.25" customHeight="1">
      <c r="A316" s="41"/>
      <c r="B316" s="41"/>
      <c r="C316" s="41"/>
    </row>
    <row r="317" spans="1:3" ht="56.25" customHeight="1">
      <c r="A317" s="41"/>
      <c r="B317" s="41"/>
      <c r="C317" s="41"/>
    </row>
    <row r="318" spans="1:3" ht="56.25" customHeight="1">
      <c r="A318" s="41"/>
      <c r="B318" s="41"/>
      <c r="C318" s="41"/>
    </row>
    <row r="319" spans="1:3" ht="56.25" customHeight="1">
      <c r="A319" s="41"/>
      <c r="B319" s="41"/>
      <c r="C319" s="41"/>
    </row>
    <row r="320" spans="1:3" ht="56.25" customHeight="1">
      <c r="A320" s="41"/>
      <c r="B320" s="41"/>
      <c r="C320" s="41"/>
    </row>
    <row r="321" spans="1:3" ht="56.25" customHeight="1">
      <c r="A321" s="41"/>
      <c r="B321" s="41"/>
      <c r="C321" s="41"/>
    </row>
    <row r="322" spans="1:3" ht="56.25" customHeight="1">
      <c r="A322" s="41"/>
      <c r="B322" s="41"/>
      <c r="C322" s="41"/>
    </row>
    <row r="323" spans="1:3" ht="56.25" customHeight="1">
      <c r="A323" s="41"/>
      <c r="B323" s="41"/>
      <c r="C323" s="41"/>
    </row>
    <row r="324" spans="1:3" ht="56.25" customHeight="1">
      <c r="A324" s="41"/>
      <c r="B324" s="41"/>
      <c r="C324" s="41"/>
    </row>
    <row r="325" spans="1:3" ht="56.25" customHeight="1">
      <c r="A325" s="41"/>
      <c r="B325" s="41"/>
      <c r="C325" s="41"/>
    </row>
    <row r="326" spans="1:3" ht="56.25" customHeight="1">
      <c r="A326" s="41"/>
      <c r="B326" s="41"/>
      <c r="C326" s="41"/>
    </row>
    <row r="327" spans="1:3" ht="56.25" customHeight="1">
      <c r="A327" s="41"/>
      <c r="B327" s="41"/>
      <c r="C327" s="41"/>
    </row>
    <row r="328" spans="1:3" ht="56.25" customHeight="1">
      <c r="A328" s="41"/>
      <c r="B328" s="41"/>
      <c r="C328" s="41"/>
    </row>
    <row r="329" spans="1:3" ht="56.25" customHeight="1">
      <c r="A329" s="41"/>
      <c r="B329" s="41"/>
      <c r="C329" s="41"/>
    </row>
    <row r="330" spans="1:3" ht="56.25" customHeight="1">
      <c r="A330" s="41"/>
      <c r="B330" s="41"/>
      <c r="C330" s="41"/>
    </row>
    <row r="331" spans="1:3" ht="56.25" customHeight="1">
      <c r="A331" s="41"/>
      <c r="B331" s="41"/>
      <c r="C331" s="41"/>
    </row>
    <row r="332" spans="1:3" ht="56.25" customHeight="1">
      <c r="A332" s="41"/>
      <c r="B332" s="41"/>
      <c r="C332" s="41"/>
    </row>
    <row r="333" spans="1:3" ht="56.25" customHeight="1">
      <c r="A333" s="41"/>
      <c r="B333" s="41"/>
      <c r="C333" s="41"/>
    </row>
    <row r="334" spans="1:3" ht="56.25" customHeight="1">
      <c r="A334" s="41"/>
      <c r="B334" s="41"/>
      <c r="C334" s="41"/>
    </row>
    <row r="335" spans="1:3" ht="56.25" customHeight="1">
      <c r="A335" s="41"/>
      <c r="B335" s="41"/>
      <c r="C335" s="41"/>
    </row>
    <row r="336" spans="1:3" ht="56.25" customHeight="1">
      <c r="A336" s="41"/>
      <c r="B336" s="41"/>
      <c r="C336" s="41"/>
    </row>
    <row r="337" spans="1:3" ht="56.25" customHeight="1">
      <c r="A337" s="41"/>
      <c r="B337" s="41"/>
      <c r="C337" s="41"/>
    </row>
    <row r="338" spans="1:3" ht="56.25" customHeight="1">
      <c r="A338" s="41"/>
      <c r="B338" s="41"/>
      <c r="C338" s="41"/>
    </row>
    <row r="339" spans="1:3" ht="56.25" customHeight="1">
      <c r="A339" s="41"/>
      <c r="B339" s="41"/>
      <c r="C339" s="41"/>
    </row>
    <row r="340" spans="1:3" ht="56.25" customHeight="1">
      <c r="A340" s="41"/>
      <c r="B340" s="41"/>
      <c r="C340" s="41"/>
    </row>
    <row r="341" spans="1:3" ht="56.25" customHeight="1">
      <c r="A341" s="41"/>
      <c r="B341" s="41"/>
      <c r="C341" s="41"/>
    </row>
    <row r="342" spans="1:3" ht="56.25" customHeight="1">
      <c r="A342" s="41"/>
      <c r="B342" s="41"/>
      <c r="C342" s="41"/>
    </row>
    <row r="343" spans="1:3" ht="56.25" customHeight="1">
      <c r="A343" s="41"/>
      <c r="B343" s="41"/>
      <c r="C343" s="41"/>
    </row>
    <row r="344" spans="1:3" ht="56.25" customHeight="1">
      <c r="A344" s="41"/>
      <c r="B344" s="41"/>
      <c r="C344" s="41"/>
    </row>
    <row r="345" spans="1:3" ht="56.25" customHeight="1">
      <c r="A345" s="41"/>
      <c r="B345" s="41"/>
      <c r="C345" s="41"/>
    </row>
    <row r="346" spans="1:3" ht="56.25" customHeight="1">
      <c r="A346" s="41"/>
      <c r="B346" s="41"/>
      <c r="C346" s="41"/>
    </row>
    <row r="347" spans="1:3" ht="56.25" customHeight="1">
      <c r="A347" s="41"/>
      <c r="B347" s="41"/>
      <c r="C347" s="41"/>
    </row>
    <row r="348" spans="1:3" ht="56.25" customHeight="1">
      <c r="A348" s="41"/>
      <c r="B348" s="41"/>
      <c r="C348" s="41"/>
    </row>
    <row r="349" spans="1:3" ht="56.25" customHeight="1">
      <c r="A349" s="41"/>
      <c r="B349" s="41"/>
      <c r="C349" s="41"/>
    </row>
    <row r="350" spans="1:3" ht="56.25" customHeight="1">
      <c r="A350" s="41"/>
      <c r="B350" s="41"/>
      <c r="C350" s="41"/>
    </row>
    <row r="351" spans="1:3" ht="56.25" customHeight="1">
      <c r="A351" s="41"/>
      <c r="B351" s="41"/>
      <c r="C351" s="41"/>
    </row>
    <row r="352" spans="1:3" ht="56.25" customHeight="1">
      <c r="A352" s="41"/>
      <c r="B352" s="41"/>
      <c r="C352" s="41"/>
    </row>
    <row r="353" spans="1:3" ht="56.25" customHeight="1">
      <c r="A353" s="41"/>
      <c r="B353" s="41"/>
      <c r="C353" s="41"/>
    </row>
    <row r="354" spans="1:3" ht="56.25" customHeight="1">
      <c r="A354" s="41"/>
      <c r="B354" s="41"/>
      <c r="C354" s="41"/>
    </row>
    <row r="355" spans="1:3" ht="56.25" customHeight="1">
      <c r="A355" s="41"/>
      <c r="B355" s="41"/>
      <c r="C355" s="41"/>
    </row>
    <row r="356" spans="1:3" ht="56.25" customHeight="1">
      <c r="A356" s="41"/>
      <c r="B356" s="41"/>
      <c r="C356" s="41"/>
    </row>
    <row r="357" spans="1:3" ht="56.25" customHeight="1">
      <c r="A357" s="41"/>
      <c r="B357" s="41"/>
      <c r="C357" s="41"/>
    </row>
    <row r="358" spans="1:3" ht="56.25" customHeight="1">
      <c r="A358" s="41"/>
      <c r="B358" s="41"/>
      <c r="C358" s="41"/>
    </row>
    <row r="359" spans="1:3" ht="56.25" customHeight="1">
      <c r="A359" s="41"/>
      <c r="B359" s="41"/>
      <c r="C359" s="41"/>
    </row>
    <row r="360" spans="1:3" ht="56.25" customHeight="1">
      <c r="A360" s="41"/>
      <c r="B360" s="41"/>
      <c r="C360" s="41"/>
    </row>
    <row r="361" spans="1:3" ht="56.25" customHeight="1">
      <c r="A361" s="41"/>
      <c r="B361" s="41"/>
      <c r="C361" s="41"/>
    </row>
    <row r="362" spans="1:3" ht="56.25" customHeight="1">
      <c r="A362" s="41"/>
      <c r="B362" s="41"/>
      <c r="C362" s="41"/>
    </row>
    <row r="363" spans="1:3" ht="56.25" customHeight="1">
      <c r="A363" s="41"/>
      <c r="B363" s="41"/>
      <c r="C363" s="41"/>
    </row>
    <row r="364" spans="1:3" ht="56.25" customHeight="1">
      <c r="A364" s="41"/>
      <c r="B364" s="41"/>
      <c r="C364" s="41"/>
    </row>
    <row r="365" spans="1:3" ht="56.25" customHeight="1">
      <c r="A365" s="41"/>
      <c r="B365" s="41"/>
      <c r="C365" s="41"/>
    </row>
    <row r="366" spans="1:3" ht="56.25" customHeight="1">
      <c r="A366" s="41"/>
      <c r="B366" s="41"/>
      <c r="C366" s="41"/>
    </row>
    <row r="367" spans="1:3" ht="56.25" customHeight="1">
      <c r="A367" s="41"/>
      <c r="B367" s="41"/>
      <c r="C367" s="41"/>
    </row>
    <row r="368" spans="1:3" ht="56.25" customHeight="1">
      <c r="A368" s="41"/>
      <c r="B368" s="41"/>
      <c r="C368" s="41"/>
    </row>
    <row r="369" spans="1:3" ht="56.25" customHeight="1">
      <c r="A369" s="41"/>
      <c r="B369" s="41"/>
      <c r="C369" s="41"/>
    </row>
    <row r="370" spans="1:3" ht="56.25" customHeight="1">
      <c r="A370" s="41"/>
      <c r="B370" s="41"/>
      <c r="C370" s="41"/>
    </row>
    <row r="371" spans="1:3" ht="56.25" customHeight="1">
      <c r="A371" s="41"/>
      <c r="B371" s="41"/>
      <c r="C371" s="41"/>
    </row>
    <row r="372" spans="1:3" ht="56.25" customHeight="1">
      <c r="A372" s="41"/>
      <c r="B372" s="41"/>
      <c r="C372" s="41"/>
    </row>
    <row r="373" spans="1:3" ht="56.25" customHeight="1">
      <c r="A373" s="41"/>
      <c r="B373" s="41"/>
      <c r="C373" s="41"/>
    </row>
    <row r="374" spans="1:3" ht="56.25" customHeight="1">
      <c r="A374" s="41"/>
      <c r="B374" s="41"/>
      <c r="C374" s="41"/>
    </row>
    <row r="375" spans="1:3" ht="56.25" customHeight="1">
      <c r="A375" s="41"/>
      <c r="B375" s="41"/>
      <c r="C375" s="41"/>
    </row>
    <row r="376" spans="1:3" ht="56.25" customHeight="1">
      <c r="A376" s="41"/>
      <c r="B376" s="41"/>
      <c r="C376" s="41"/>
    </row>
    <row r="377" spans="1:3" ht="56.25" customHeight="1">
      <c r="A377" s="41"/>
      <c r="B377" s="41"/>
      <c r="C377" s="41"/>
    </row>
    <row r="378" spans="1:3" ht="56.25" customHeight="1">
      <c r="A378" s="41"/>
      <c r="B378" s="41"/>
      <c r="C378" s="41"/>
    </row>
    <row r="379" spans="1:3" ht="56.25" customHeight="1">
      <c r="A379" s="41"/>
      <c r="B379" s="41"/>
      <c r="C379" s="41"/>
    </row>
    <row r="380" spans="1:3" ht="56.25" customHeight="1">
      <c r="A380" s="41"/>
      <c r="B380" s="41"/>
      <c r="C380" s="41"/>
    </row>
    <row r="381" spans="1:3" ht="56.25" customHeight="1">
      <c r="A381" s="41"/>
      <c r="B381" s="41"/>
      <c r="C381" s="41"/>
    </row>
    <row r="382" spans="1:3" ht="56.25" customHeight="1">
      <c r="A382" s="41"/>
      <c r="B382" s="41"/>
      <c r="C382" s="41"/>
    </row>
    <row r="383" spans="1:3" ht="56.25" customHeight="1">
      <c r="A383" s="41"/>
      <c r="B383" s="41"/>
      <c r="C383" s="41"/>
    </row>
    <row r="384" spans="1:3" ht="56.25" customHeight="1">
      <c r="A384" s="41"/>
      <c r="B384" s="41"/>
      <c r="C384" s="41"/>
    </row>
    <row r="385" spans="1:3" ht="56.25" customHeight="1">
      <c r="A385" s="41"/>
      <c r="B385" s="41"/>
      <c r="C385" s="41"/>
    </row>
    <row r="386" spans="1:3" ht="56.25" customHeight="1">
      <c r="A386" s="41"/>
      <c r="B386" s="41"/>
      <c r="C386" s="41"/>
    </row>
    <row r="387" spans="1:3" ht="56.25" customHeight="1">
      <c r="A387" s="41"/>
      <c r="B387" s="41"/>
      <c r="C387" s="41"/>
    </row>
    <row r="388" spans="1:3" ht="56.25" customHeight="1">
      <c r="A388" s="41"/>
      <c r="B388" s="41"/>
      <c r="C388" s="41"/>
    </row>
    <row r="389" spans="1:3" ht="56.25" customHeight="1">
      <c r="A389" s="41"/>
      <c r="B389" s="41"/>
      <c r="C389" s="41"/>
    </row>
    <row r="390" spans="1:3" ht="56.25" customHeight="1">
      <c r="A390" s="41"/>
      <c r="B390" s="41"/>
      <c r="C390" s="41"/>
    </row>
    <row r="391" spans="1:3" ht="56.25" customHeight="1">
      <c r="A391" s="41"/>
      <c r="B391" s="41"/>
      <c r="C391" s="41"/>
    </row>
    <row r="392" spans="1:3" ht="56.25" customHeight="1">
      <c r="A392" s="41"/>
      <c r="B392" s="41"/>
      <c r="C392" s="41"/>
    </row>
    <row r="393" spans="1:3" ht="56.25" customHeight="1">
      <c r="A393" s="41"/>
      <c r="B393" s="41"/>
      <c r="C393" s="41"/>
    </row>
    <row r="394" spans="1:3" ht="56.25" customHeight="1">
      <c r="A394" s="41"/>
      <c r="B394" s="41"/>
      <c r="C394" s="41"/>
    </row>
    <row r="395" spans="1:3" ht="56.25" customHeight="1">
      <c r="A395" s="41"/>
      <c r="B395" s="41"/>
      <c r="C395" s="41"/>
    </row>
    <row r="396" spans="1:3" ht="56.25" customHeight="1">
      <c r="A396" s="41"/>
      <c r="B396" s="41"/>
      <c r="C396" s="41"/>
    </row>
    <row r="397" spans="1:3" ht="56.25" customHeight="1">
      <c r="A397" s="41"/>
      <c r="B397" s="41"/>
      <c r="C397" s="41"/>
    </row>
    <row r="398" spans="1:3" ht="56.25" customHeight="1">
      <c r="A398" s="41"/>
      <c r="B398" s="41"/>
      <c r="C398" s="41"/>
    </row>
    <row r="399" spans="1:3" ht="56.25" customHeight="1">
      <c r="A399" s="41"/>
      <c r="B399" s="41"/>
      <c r="C399" s="41"/>
    </row>
    <row r="400" spans="1:3" ht="56.25" customHeight="1">
      <c r="A400" s="41"/>
      <c r="B400" s="41"/>
      <c r="C400" s="41"/>
    </row>
    <row r="401" spans="1:3" ht="56.25" customHeight="1">
      <c r="A401" s="41"/>
      <c r="B401" s="41"/>
      <c r="C401" s="41"/>
    </row>
    <row r="402" spans="1:3" ht="56.25" customHeight="1">
      <c r="A402" s="41"/>
      <c r="B402" s="41"/>
      <c r="C402" s="41"/>
    </row>
    <row r="403" spans="1:3" ht="56.25" customHeight="1">
      <c r="A403" s="41"/>
      <c r="B403" s="41"/>
      <c r="C403" s="41"/>
    </row>
    <row r="404" spans="1:3" ht="56.25" customHeight="1">
      <c r="A404" s="41"/>
      <c r="B404" s="41"/>
      <c r="C404" s="41"/>
    </row>
    <row r="405" spans="1:3" ht="56.25" customHeight="1">
      <c r="A405" s="41"/>
      <c r="B405" s="41"/>
      <c r="C405" s="41"/>
    </row>
    <row r="406" spans="1:3" ht="56.25" customHeight="1">
      <c r="A406" s="41"/>
      <c r="B406" s="41"/>
      <c r="C406" s="41"/>
    </row>
    <row r="407" spans="1:3" ht="56.25" customHeight="1">
      <c r="A407" s="41"/>
      <c r="B407" s="41"/>
      <c r="C407" s="41"/>
    </row>
    <row r="408" spans="1:3" ht="56.25" customHeight="1">
      <c r="A408" s="41"/>
      <c r="B408" s="41"/>
      <c r="C408" s="41"/>
    </row>
    <row r="409" spans="1:3" ht="56.25" customHeight="1">
      <c r="A409" s="41"/>
      <c r="B409" s="41"/>
      <c r="C409" s="41"/>
    </row>
    <row r="410" spans="1:3" ht="56.25" customHeight="1">
      <c r="A410" s="41"/>
      <c r="B410" s="41"/>
      <c r="C410" s="41"/>
    </row>
    <row r="411" spans="1:3" ht="56.25" customHeight="1">
      <c r="A411" s="41"/>
      <c r="B411" s="41"/>
      <c r="C411" s="41"/>
    </row>
    <row r="412" spans="1:3" ht="56.25" customHeight="1">
      <c r="A412" s="41"/>
      <c r="B412" s="41"/>
      <c r="C412" s="41"/>
    </row>
    <row r="413" spans="1:3" ht="56.25" customHeight="1">
      <c r="A413" s="41"/>
      <c r="B413" s="41"/>
      <c r="C413" s="41"/>
    </row>
    <row r="414" spans="1:3" ht="56.25" customHeight="1">
      <c r="A414" s="41"/>
      <c r="B414" s="41"/>
      <c r="C414" s="41"/>
    </row>
    <row r="415" spans="1:3" ht="56.25" customHeight="1">
      <c r="A415" s="41"/>
      <c r="B415" s="41"/>
      <c r="C415" s="41"/>
    </row>
    <row r="416" spans="1:3" ht="56.25" customHeight="1">
      <c r="A416" s="41"/>
      <c r="B416" s="41"/>
      <c r="C416" s="41"/>
    </row>
    <row r="417" spans="1:3" ht="56.25" customHeight="1">
      <c r="A417" s="41"/>
      <c r="B417" s="41"/>
      <c r="C417" s="41"/>
    </row>
    <row r="418" spans="1:3" ht="56.25" customHeight="1">
      <c r="A418" s="41"/>
      <c r="B418" s="41"/>
      <c r="C418" s="41"/>
    </row>
    <row r="419" spans="1:3" ht="56.25" customHeight="1">
      <c r="A419" s="41"/>
      <c r="B419" s="41"/>
      <c r="C419" s="41"/>
    </row>
    <row r="420" spans="1:3" ht="56.25" customHeight="1">
      <c r="A420" s="41"/>
      <c r="B420" s="41"/>
      <c r="C420" s="41"/>
    </row>
    <row r="421" spans="1:3" ht="56.25" customHeight="1">
      <c r="A421" s="41"/>
      <c r="B421" s="41"/>
      <c r="C421" s="41"/>
    </row>
    <row r="422" spans="1:3" ht="56.25" customHeight="1">
      <c r="A422" s="41"/>
      <c r="B422" s="41"/>
      <c r="C422" s="41"/>
    </row>
    <row r="423" spans="1:3" ht="56.25" customHeight="1">
      <c r="A423" s="41"/>
      <c r="B423" s="41"/>
      <c r="C423" s="41"/>
    </row>
    <row r="424" spans="1:3" ht="56.25" customHeight="1">
      <c r="A424" s="41"/>
      <c r="B424" s="41"/>
      <c r="C424" s="41"/>
    </row>
    <row r="425" spans="1:3" ht="56.25" customHeight="1">
      <c r="A425" s="41"/>
      <c r="B425" s="41"/>
      <c r="C425" s="41"/>
    </row>
    <row r="426" spans="1:3" ht="56.25" customHeight="1">
      <c r="A426" s="41"/>
      <c r="B426" s="41"/>
      <c r="C426" s="41"/>
    </row>
    <row r="427" spans="1:3" ht="56.25" customHeight="1">
      <c r="A427" s="41"/>
      <c r="B427" s="41"/>
      <c r="C427" s="41"/>
    </row>
    <row r="428" spans="1:3" ht="56.25" customHeight="1">
      <c r="A428" s="41"/>
      <c r="B428" s="41"/>
      <c r="C428" s="41"/>
    </row>
    <row r="429" spans="1:3" ht="56.25" customHeight="1">
      <c r="A429" s="41"/>
      <c r="B429" s="41"/>
      <c r="C429" s="41"/>
    </row>
    <row r="430" spans="1:3" ht="56.25" customHeight="1">
      <c r="A430" s="41"/>
      <c r="B430" s="41"/>
      <c r="C430" s="41"/>
    </row>
    <row r="431" spans="1:3" ht="56.25" customHeight="1">
      <c r="A431" s="41"/>
      <c r="B431" s="41"/>
      <c r="C431" s="41"/>
    </row>
    <row r="432" spans="1:3" ht="56.25" customHeight="1">
      <c r="A432" s="41"/>
      <c r="B432" s="41"/>
      <c r="C432" s="41"/>
    </row>
    <row r="433" spans="1:3" ht="56.25" customHeight="1">
      <c r="A433" s="41"/>
      <c r="B433" s="41"/>
      <c r="C433" s="41"/>
    </row>
    <row r="434" spans="1:3" ht="56.25" customHeight="1">
      <c r="A434" s="41"/>
      <c r="B434" s="41"/>
      <c r="C434" s="41"/>
    </row>
    <row r="435" spans="1:3" ht="56.25" customHeight="1">
      <c r="A435" s="41"/>
      <c r="B435" s="41"/>
      <c r="C435" s="41"/>
    </row>
    <row r="436" spans="1:3" ht="56.25" customHeight="1">
      <c r="A436" s="41"/>
      <c r="B436" s="41"/>
      <c r="C436" s="41"/>
    </row>
    <row r="437" spans="1:3" ht="56.25" customHeight="1">
      <c r="A437" s="41"/>
      <c r="B437" s="41"/>
      <c r="C437" s="41"/>
    </row>
    <row r="438" spans="1:3" ht="56.25" customHeight="1">
      <c r="A438" s="41"/>
      <c r="B438" s="41"/>
      <c r="C438" s="41"/>
    </row>
    <row r="439" spans="1:3" ht="56.25" customHeight="1">
      <c r="A439" s="41"/>
      <c r="B439" s="41"/>
      <c r="C439" s="41"/>
    </row>
    <row r="440" spans="1:3" ht="56.25" customHeight="1">
      <c r="A440" s="41"/>
      <c r="B440" s="41"/>
      <c r="C440" s="41"/>
    </row>
    <row r="441" spans="1:3" ht="56.25" customHeight="1">
      <c r="A441" s="41"/>
      <c r="B441" s="41"/>
      <c r="C441" s="41"/>
    </row>
    <row r="442" spans="1:3" ht="56.25" customHeight="1">
      <c r="A442" s="41"/>
      <c r="B442" s="41"/>
      <c r="C442" s="41"/>
    </row>
    <row r="443" spans="1:3" ht="56.25" customHeight="1">
      <c r="A443" s="41"/>
      <c r="B443" s="41"/>
      <c r="C443" s="41"/>
    </row>
    <row r="444" spans="1:3" ht="56.25" customHeight="1">
      <c r="A444" s="41"/>
      <c r="B444" s="41"/>
      <c r="C444" s="41"/>
    </row>
    <row r="445" spans="1:3" ht="56.25" customHeight="1">
      <c r="A445" s="41"/>
      <c r="B445" s="41"/>
      <c r="C445" s="41"/>
    </row>
    <row r="446" spans="1:3" ht="56.25" customHeight="1">
      <c r="A446" s="41"/>
      <c r="B446" s="41"/>
      <c r="C446" s="41"/>
    </row>
    <row r="447" spans="1:3" ht="56.25" customHeight="1">
      <c r="A447" s="41"/>
      <c r="B447" s="41"/>
      <c r="C447" s="41"/>
    </row>
    <row r="448" spans="1:3" ht="56.25" customHeight="1">
      <c r="A448" s="41"/>
      <c r="B448" s="41"/>
      <c r="C448" s="41"/>
    </row>
    <row r="449" spans="1:3" ht="56.25" customHeight="1">
      <c r="A449" s="41"/>
      <c r="B449" s="41"/>
      <c r="C449" s="41"/>
    </row>
    <row r="450" spans="1:3" ht="56.25" customHeight="1">
      <c r="A450" s="41"/>
      <c r="B450" s="41"/>
      <c r="C450" s="41"/>
    </row>
    <row r="451" spans="1:3" ht="56.25" customHeight="1">
      <c r="A451" s="41"/>
      <c r="B451" s="41"/>
      <c r="C451" s="41"/>
    </row>
    <row r="452" spans="1:3" ht="56.25" customHeight="1">
      <c r="A452" s="41"/>
      <c r="B452" s="41"/>
      <c r="C452" s="41"/>
    </row>
    <row r="453" spans="1:3" ht="56.25" customHeight="1">
      <c r="A453" s="41"/>
      <c r="B453" s="41"/>
      <c r="C453" s="41"/>
    </row>
    <row r="454" spans="1:3" ht="56.25" customHeight="1">
      <c r="A454" s="41"/>
      <c r="B454" s="41"/>
      <c r="C454" s="41"/>
    </row>
    <row r="455" spans="1:3" ht="56.25" customHeight="1">
      <c r="A455" s="41"/>
      <c r="B455" s="41"/>
      <c r="C455" s="41"/>
    </row>
    <row r="456" spans="1:3" ht="56.25" customHeight="1">
      <c r="A456" s="41"/>
      <c r="B456" s="41"/>
      <c r="C456" s="41"/>
    </row>
    <row r="457" spans="1:3" ht="56.25" customHeight="1">
      <c r="A457" s="41"/>
      <c r="B457" s="41"/>
      <c r="C457" s="41"/>
    </row>
    <row r="458" spans="1:3" ht="56.25" customHeight="1">
      <c r="A458" s="41"/>
      <c r="B458" s="41"/>
      <c r="C458" s="41"/>
    </row>
    <row r="459" spans="1:3" ht="56.25" customHeight="1">
      <c r="A459" s="41"/>
      <c r="B459" s="41"/>
      <c r="C459" s="41"/>
    </row>
    <row r="460" spans="1:3" ht="56.25" customHeight="1">
      <c r="A460" s="41"/>
      <c r="B460" s="41"/>
      <c r="C460" s="41"/>
    </row>
    <row r="461" spans="1:3" ht="56.25" customHeight="1">
      <c r="A461" s="41"/>
      <c r="B461" s="41"/>
      <c r="C461" s="41"/>
    </row>
    <row r="462" spans="1:3" ht="56.25" customHeight="1">
      <c r="A462" s="41"/>
      <c r="B462" s="41"/>
      <c r="C462" s="41"/>
    </row>
    <row r="463" spans="1:3" ht="56.25" customHeight="1">
      <c r="A463" s="41"/>
      <c r="B463" s="41"/>
      <c r="C463" s="41"/>
    </row>
    <row r="464" spans="1:3" ht="56.25" customHeight="1">
      <c r="A464" s="41"/>
      <c r="B464" s="41"/>
      <c r="C464" s="41"/>
    </row>
    <row r="465" spans="1:3" ht="56.25" customHeight="1">
      <c r="A465" s="41"/>
      <c r="B465" s="41"/>
      <c r="C465" s="41"/>
    </row>
    <row r="466" spans="1:3" ht="56.25" customHeight="1">
      <c r="A466" s="41"/>
      <c r="B466" s="41"/>
      <c r="C466" s="41"/>
    </row>
    <row r="467" spans="1:3" ht="56.25" customHeight="1">
      <c r="A467" s="41"/>
      <c r="B467" s="41"/>
      <c r="C467" s="41"/>
    </row>
    <row r="468" spans="1:3" ht="56.25" customHeight="1">
      <c r="A468" s="41"/>
      <c r="B468" s="41"/>
      <c r="C468" s="41"/>
    </row>
    <row r="469" spans="1:3" ht="56.25" customHeight="1">
      <c r="A469" s="41"/>
      <c r="B469" s="41"/>
      <c r="C469" s="41"/>
    </row>
    <row r="470" spans="1:3" ht="56.25" customHeight="1">
      <c r="A470" s="41"/>
      <c r="B470" s="41"/>
      <c r="C470" s="41"/>
    </row>
    <row r="471" spans="1:3" ht="56.25" customHeight="1">
      <c r="A471" s="41"/>
      <c r="B471" s="41"/>
      <c r="C471" s="41"/>
    </row>
    <row r="472" spans="1:3" ht="56.25" customHeight="1">
      <c r="A472" s="41"/>
      <c r="B472" s="41"/>
      <c r="C472" s="41"/>
    </row>
    <row r="473" spans="1:3" ht="56.25" customHeight="1">
      <c r="A473" s="41"/>
      <c r="B473" s="41"/>
      <c r="C473" s="41"/>
    </row>
    <row r="474" spans="1:3" ht="56.25" customHeight="1">
      <c r="A474" s="41"/>
      <c r="B474" s="41"/>
      <c r="C474" s="41"/>
    </row>
    <row r="475" spans="1:3" ht="56.25" customHeight="1">
      <c r="A475" s="41"/>
      <c r="B475" s="41"/>
      <c r="C475" s="41"/>
    </row>
    <row r="476" spans="1:3" ht="56.25" customHeight="1">
      <c r="A476" s="41"/>
      <c r="B476" s="41"/>
      <c r="C476" s="41"/>
    </row>
    <row r="477" spans="1:3" ht="56.25" customHeight="1">
      <c r="A477" s="41"/>
      <c r="B477" s="41"/>
      <c r="C477" s="41"/>
    </row>
    <row r="478" spans="1:3" ht="56.25" customHeight="1">
      <c r="A478" s="41"/>
      <c r="B478" s="41"/>
      <c r="C478" s="41"/>
    </row>
    <row r="479" spans="1:3" ht="56.25" customHeight="1">
      <c r="A479" s="41"/>
      <c r="B479" s="41"/>
      <c r="C479" s="41"/>
    </row>
    <row r="480" spans="1:3" ht="56.25" customHeight="1">
      <c r="A480" s="41"/>
      <c r="B480" s="41"/>
      <c r="C480" s="41"/>
    </row>
    <row r="481" spans="1:3" ht="56.25" customHeight="1">
      <c r="A481" s="41"/>
      <c r="B481" s="41"/>
      <c r="C481" s="41"/>
    </row>
    <row r="482" spans="1:3" ht="56.25" customHeight="1">
      <c r="A482" s="41"/>
      <c r="B482" s="41"/>
      <c r="C482" s="41"/>
    </row>
    <row r="483" spans="1:3" ht="56.25" customHeight="1">
      <c r="A483" s="41"/>
      <c r="B483" s="41"/>
      <c r="C483" s="41"/>
    </row>
    <row r="484" spans="1:3" ht="56.25" customHeight="1">
      <c r="A484" s="41"/>
      <c r="B484" s="41"/>
      <c r="C484" s="41"/>
    </row>
    <row r="485" spans="1:3" ht="56.25" customHeight="1">
      <c r="A485" s="41"/>
      <c r="B485" s="41"/>
      <c r="C485" s="41"/>
    </row>
    <row r="486" spans="1:3" ht="56.25" customHeight="1">
      <c r="A486" s="41"/>
      <c r="B486" s="41"/>
      <c r="C486" s="41"/>
    </row>
    <row r="487" spans="1:3" ht="56.25" customHeight="1">
      <c r="A487" s="41"/>
      <c r="B487" s="41"/>
      <c r="C487" s="41"/>
    </row>
    <row r="488" spans="1:3" ht="56.25" customHeight="1">
      <c r="A488" s="41"/>
      <c r="B488" s="41"/>
      <c r="C488" s="41"/>
    </row>
    <row r="489" spans="1:3" ht="56.25" customHeight="1">
      <c r="A489" s="41"/>
      <c r="B489" s="41"/>
      <c r="C489" s="41"/>
    </row>
    <row r="490" spans="1:3" ht="56.25" customHeight="1">
      <c r="A490" s="41"/>
      <c r="B490" s="41"/>
      <c r="C490" s="41"/>
    </row>
    <row r="491" spans="1:3" ht="56.25" customHeight="1">
      <c r="A491" s="41"/>
      <c r="B491" s="41"/>
      <c r="C491" s="41"/>
    </row>
    <row r="492" spans="1:3" ht="56.25" customHeight="1">
      <c r="A492" s="41"/>
      <c r="B492" s="41"/>
      <c r="C492" s="41"/>
    </row>
    <row r="493" spans="1:3" ht="56.25" customHeight="1">
      <c r="A493" s="41"/>
      <c r="B493" s="41"/>
      <c r="C493" s="41"/>
    </row>
    <row r="494" spans="1:3" ht="56.25" customHeight="1">
      <c r="A494" s="41"/>
      <c r="B494" s="41"/>
      <c r="C494" s="41"/>
    </row>
    <row r="495" spans="1:3" ht="56.25" customHeight="1">
      <c r="A495" s="41"/>
      <c r="B495" s="41"/>
      <c r="C495" s="41"/>
    </row>
    <row r="496" spans="1:3" ht="56.25" customHeight="1">
      <c r="A496" s="41"/>
      <c r="B496" s="41"/>
      <c r="C496" s="41"/>
    </row>
    <row r="497" spans="1:3" ht="56.25" customHeight="1">
      <c r="A497" s="41"/>
      <c r="B497" s="41"/>
      <c r="C497" s="41"/>
    </row>
    <row r="498" spans="1:3" ht="56.25" customHeight="1">
      <c r="A498" s="41"/>
      <c r="B498" s="41"/>
      <c r="C498" s="41"/>
    </row>
    <row r="499" spans="1:3" ht="56.25" customHeight="1">
      <c r="A499" s="41"/>
      <c r="B499" s="41"/>
      <c r="C499" s="41"/>
    </row>
    <row r="500" spans="1:3" ht="56.25" customHeight="1">
      <c r="A500" s="41"/>
      <c r="B500" s="41"/>
      <c r="C500" s="41"/>
    </row>
    <row r="501" spans="1:3" ht="56.25" customHeight="1">
      <c r="A501" s="41"/>
      <c r="B501" s="41"/>
      <c r="C501" s="41"/>
    </row>
    <row r="502" spans="1:3" ht="56.25" customHeight="1">
      <c r="A502" s="41"/>
      <c r="B502" s="41"/>
      <c r="C502" s="41"/>
    </row>
    <row r="503" spans="1:3" ht="56.25" customHeight="1">
      <c r="A503" s="41"/>
      <c r="B503" s="41"/>
      <c r="C503" s="41"/>
    </row>
    <row r="504" spans="1:3" ht="56.25" customHeight="1">
      <c r="A504" s="41"/>
      <c r="B504" s="41"/>
      <c r="C504" s="41"/>
    </row>
    <row r="505" spans="1:3" ht="56.25" customHeight="1">
      <c r="A505" s="41"/>
      <c r="B505" s="41"/>
      <c r="C505" s="41"/>
    </row>
    <row r="506" spans="1:3" ht="56.25" customHeight="1">
      <c r="A506" s="41"/>
      <c r="B506" s="41"/>
      <c r="C506" s="41"/>
    </row>
    <row r="507" spans="1:3" ht="56.25" customHeight="1">
      <c r="A507" s="41"/>
      <c r="B507" s="41"/>
      <c r="C507" s="41"/>
    </row>
    <row r="508" spans="1:3" ht="56.25" customHeight="1">
      <c r="A508" s="41"/>
      <c r="B508" s="41"/>
      <c r="C508" s="41"/>
    </row>
    <row r="509" spans="1:3" ht="56.25" customHeight="1">
      <c r="A509" s="41"/>
      <c r="B509" s="41"/>
      <c r="C509" s="41"/>
    </row>
    <row r="510" spans="1:3" ht="56.25" customHeight="1">
      <c r="A510" s="41"/>
      <c r="B510" s="41"/>
      <c r="C510" s="41"/>
    </row>
    <row r="511" spans="1:3" ht="56.25" customHeight="1">
      <c r="A511" s="41"/>
      <c r="B511" s="41"/>
      <c r="C511" s="41"/>
    </row>
    <row r="512" spans="1:3" ht="56.25" customHeight="1">
      <c r="A512" s="41"/>
      <c r="B512" s="41"/>
      <c r="C512" s="41"/>
    </row>
    <row r="513" spans="1:3" ht="56.25" customHeight="1">
      <c r="A513" s="41"/>
      <c r="B513" s="41"/>
      <c r="C513" s="41"/>
    </row>
    <row r="514" spans="1:3" ht="56.25" customHeight="1">
      <c r="A514" s="41"/>
      <c r="B514" s="41"/>
      <c r="C514" s="41"/>
    </row>
    <row r="515" spans="1:3" ht="56.25" customHeight="1">
      <c r="A515" s="41"/>
      <c r="B515" s="41"/>
      <c r="C515" s="41"/>
    </row>
    <row r="516" spans="1:3" ht="56.25" customHeight="1">
      <c r="A516" s="41"/>
      <c r="B516" s="41"/>
      <c r="C516" s="41"/>
    </row>
    <row r="517" spans="1:3" ht="56.25" customHeight="1">
      <c r="A517" s="41"/>
      <c r="B517" s="41"/>
      <c r="C517" s="41"/>
    </row>
    <row r="518" spans="1:3" ht="56.25" customHeight="1">
      <c r="A518" s="41"/>
      <c r="B518" s="41"/>
      <c r="C518" s="41"/>
    </row>
    <row r="519" spans="1:3" ht="56.25" customHeight="1">
      <c r="A519" s="41"/>
      <c r="B519" s="41"/>
      <c r="C519" s="41"/>
    </row>
    <row r="520" spans="1:3" ht="56.25" customHeight="1">
      <c r="A520" s="41"/>
      <c r="B520" s="41"/>
      <c r="C520" s="41"/>
    </row>
    <row r="521" spans="1:3" ht="56.25" customHeight="1">
      <c r="A521" s="41"/>
      <c r="B521" s="41"/>
      <c r="C521" s="41"/>
    </row>
    <row r="522" spans="1:3" ht="56.25" customHeight="1">
      <c r="A522" s="41"/>
      <c r="B522" s="41"/>
      <c r="C522" s="41"/>
    </row>
    <row r="523" spans="1:3" ht="56.25" customHeight="1">
      <c r="A523" s="41"/>
      <c r="B523" s="41"/>
      <c r="C523" s="41"/>
    </row>
    <row r="524" spans="1:3" ht="56.25" customHeight="1">
      <c r="A524" s="41"/>
      <c r="B524" s="41"/>
      <c r="C524" s="41"/>
    </row>
    <row r="525" spans="1:3" ht="56.25" customHeight="1">
      <c r="A525" s="41"/>
      <c r="B525" s="41"/>
      <c r="C525" s="41"/>
    </row>
    <row r="526" spans="1:3" ht="56.25" customHeight="1">
      <c r="A526" s="41"/>
      <c r="B526" s="41"/>
      <c r="C526" s="41"/>
    </row>
    <row r="527" spans="1:3" ht="56.25" customHeight="1">
      <c r="A527" s="41"/>
      <c r="B527" s="41"/>
      <c r="C527" s="41"/>
    </row>
    <row r="528" spans="1:3" ht="56.25" customHeight="1">
      <c r="A528" s="41"/>
      <c r="B528" s="41"/>
      <c r="C528" s="41"/>
    </row>
    <row r="529" spans="1:3" ht="56.25" customHeight="1">
      <c r="A529" s="41"/>
      <c r="B529" s="41"/>
      <c r="C529" s="41"/>
    </row>
    <row r="530" spans="1:3" ht="56.25" customHeight="1">
      <c r="A530" s="41"/>
      <c r="B530" s="41"/>
      <c r="C530" s="41"/>
    </row>
    <row r="531" spans="1:3" ht="56.25" customHeight="1">
      <c r="A531" s="41"/>
      <c r="B531" s="41"/>
      <c r="C531" s="41"/>
    </row>
    <row r="532" spans="1:3" ht="56.25" customHeight="1">
      <c r="A532" s="41"/>
      <c r="B532" s="41"/>
      <c r="C532" s="41"/>
    </row>
    <row r="533" spans="1:3" ht="56.25" customHeight="1">
      <c r="A533" s="41"/>
      <c r="B533" s="41"/>
      <c r="C533" s="41"/>
    </row>
    <row r="534" spans="1:3" ht="56.25" customHeight="1">
      <c r="A534" s="41"/>
      <c r="B534" s="41"/>
      <c r="C534" s="41"/>
    </row>
    <row r="535" spans="1:3" ht="56.25" customHeight="1">
      <c r="A535" s="41"/>
      <c r="B535" s="41"/>
      <c r="C535" s="41"/>
    </row>
    <row r="536" spans="1:3" ht="56.25" customHeight="1">
      <c r="A536" s="41"/>
      <c r="B536" s="41"/>
      <c r="C536" s="41"/>
    </row>
    <row r="537" spans="1:3" ht="56.25" customHeight="1">
      <c r="A537" s="41"/>
      <c r="B537" s="41"/>
      <c r="C537" s="41"/>
    </row>
    <row r="538" spans="1:3" ht="56.25" customHeight="1">
      <c r="A538" s="41"/>
      <c r="B538" s="41"/>
      <c r="C538" s="41"/>
    </row>
    <row r="539" spans="1:3" ht="56.25" customHeight="1">
      <c r="A539" s="41"/>
      <c r="B539" s="41"/>
      <c r="C539" s="41"/>
    </row>
    <row r="540" spans="1:3" ht="56.25" customHeight="1">
      <c r="A540" s="41"/>
      <c r="B540" s="41"/>
      <c r="C540" s="41"/>
    </row>
    <row r="541" spans="1:3" ht="56.25" customHeight="1">
      <c r="A541" s="41"/>
      <c r="B541" s="41"/>
      <c r="C541" s="41"/>
    </row>
    <row r="542" spans="1:3" ht="56.25" customHeight="1">
      <c r="A542" s="41"/>
      <c r="B542" s="41"/>
      <c r="C542" s="41"/>
    </row>
    <row r="543" spans="1:3" ht="56.25" customHeight="1">
      <c r="A543" s="41"/>
      <c r="B543" s="41"/>
      <c r="C543" s="41"/>
    </row>
    <row r="544" spans="1:3" ht="56.25" customHeight="1">
      <c r="A544" s="41"/>
      <c r="B544" s="41"/>
      <c r="C544" s="41"/>
    </row>
    <row r="545" spans="1:3" ht="56.25" customHeight="1">
      <c r="A545" s="41"/>
      <c r="B545" s="41"/>
      <c r="C545" s="41"/>
    </row>
    <row r="546" spans="1:3" ht="56.25" customHeight="1">
      <c r="A546" s="41"/>
      <c r="B546" s="41"/>
      <c r="C546" s="41"/>
    </row>
    <row r="547" spans="1:3" ht="56.25" customHeight="1">
      <c r="A547" s="41"/>
      <c r="B547" s="41"/>
      <c r="C547" s="41"/>
    </row>
    <row r="548" spans="1:3" ht="56.25" customHeight="1">
      <c r="A548" s="41"/>
      <c r="B548" s="41"/>
      <c r="C548" s="41"/>
    </row>
    <row r="549" spans="1:3" ht="56.25" customHeight="1">
      <c r="A549" s="41"/>
      <c r="B549" s="41"/>
      <c r="C549" s="41"/>
    </row>
    <row r="550" spans="1:3" ht="56.25" customHeight="1">
      <c r="A550" s="41"/>
      <c r="B550" s="41"/>
      <c r="C550" s="41"/>
    </row>
    <row r="551" spans="1:3" ht="56.25" customHeight="1">
      <c r="A551" s="41"/>
      <c r="B551" s="41"/>
      <c r="C551" s="41"/>
    </row>
    <row r="552" spans="1:3" ht="56.25" customHeight="1">
      <c r="A552" s="41"/>
      <c r="B552" s="41"/>
      <c r="C552" s="41"/>
    </row>
    <row r="553" spans="1:3" ht="56.25" customHeight="1">
      <c r="A553" s="41"/>
      <c r="B553" s="41"/>
      <c r="C553" s="41"/>
    </row>
    <row r="554" spans="1:3" ht="56.25" customHeight="1">
      <c r="A554" s="41"/>
      <c r="B554" s="41"/>
      <c r="C554" s="41"/>
    </row>
    <row r="555" spans="1:3" ht="56.25" customHeight="1">
      <c r="A555" s="41"/>
      <c r="B555" s="41"/>
      <c r="C555" s="41"/>
    </row>
    <row r="556" spans="1:3" ht="56.25" customHeight="1">
      <c r="A556" s="41"/>
      <c r="B556" s="41"/>
      <c r="C556" s="41"/>
    </row>
    <row r="557" spans="1:3" ht="56.25" customHeight="1">
      <c r="A557" s="41"/>
      <c r="B557" s="41"/>
      <c r="C557" s="41"/>
    </row>
    <row r="558" spans="1:3" ht="56.25" customHeight="1">
      <c r="A558" s="41"/>
      <c r="B558" s="41"/>
      <c r="C558" s="41"/>
    </row>
    <row r="559" spans="1:3" ht="56.25" customHeight="1">
      <c r="A559" s="41"/>
      <c r="B559" s="41"/>
      <c r="C559" s="41"/>
    </row>
    <row r="560" spans="1:3" ht="56.25" customHeight="1">
      <c r="A560" s="41"/>
      <c r="B560" s="41"/>
      <c r="C560" s="41"/>
    </row>
    <row r="561" spans="1:3" ht="56.25" customHeight="1">
      <c r="A561" s="41"/>
      <c r="B561" s="41"/>
      <c r="C561" s="41"/>
    </row>
    <row r="562" spans="1:3" ht="56.25" customHeight="1">
      <c r="A562" s="41"/>
      <c r="B562" s="41"/>
      <c r="C562" s="41"/>
    </row>
    <row r="563" spans="1:3" ht="56.25" customHeight="1">
      <c r="A563" s="41"/>
      <c r="B563" s="41"/>
      <c r="C563" s="41"/>
    </row>
    <row r="564" spans="1:3" ht="56.25" customHeight="1">
      <c r="A564" s="41"/>
      <c r="B564" s="41"/>
      <c r="C564" s="41"/>
    </row>
    <row r="565" spans="1:3" ht="56.25" customHeight="1">
      <c r="A565" s="41"/>
      <c r="B565" s="41"/>
      <c r="C565" s="41"/>
    </row>
    <row r="566" spans="1:3" ht="56.25" customHeight="1">
      <c r="A566" s="41"/>
      <c r="B566" s="41"/>
      <c r="C566" s="41"/>
    </row>
    <row r="567" spans="1:3" ht="56.25" customHeight="1">
      <c r="A567" s="41"/>
      <c r="B567" s="41"/>
      <c r="C567" s="41"/>
    </row>
    <row r="568" spans="1:3" ht="56.25" customHeight="1">
      <c r="A568" s="41"/>
      <c r="B568" s="41"/>
      <c r="C568" s="41"/>
    </row>
    <row r="569" spans="1:3" ht="56.25" customHeight="1">
      <c r="A569" s="41"/>
      <c r="B569" s="41"/>
      <c r="C569" s="41"/>
    </row>
    <row r="570" spans="1:3" ht="56.25" customHeight="1">
      <c r="A570" s="41"/>
      <c r="B570" s="41"/>
      <c r="C570" s="41"/>
    </row>
    <row r="571" spans="1:3" ht="56.25" customHeight="1">
      <c r="A571" s="41"/>
      <c r="B571" s="41"/>
      <c r="C571" s="41"/>
    </row>
    <row r="572" spans="1:3" ht="56.25" customHeight="1">
      <c r="A572" s="41"/>
      <c r="B572" s="41"/>
      <c r="C572" s="41"/>
    </row>
    <row r="573" spans="1:3" ht="56.25" customHeight="1">
      <c r="A573" s="41"/>
      <c r="B573" s="41"/>
      <c r="C573" s="41"/>
    </row>
    <row r="574" spans="1:3" ht="56.25" customHeight="1">
      <c r="A574" s="41"/>
      <c r="B574" s="41"/>
      <c r="C574" s="41"/>
    </row>
    <row r="575" spans="1:3" ht="56.25" customHeight="1">
      <c r="A575" s="41"/>
      <c r="B575" s="41"/>
      <c r="C575" s="41"/>
    </row>
    <row r="576" spans="1:3" ht="56.25" customHeight="1">
      <c r="A576" s="41"/>
      <c r="B576" s="41"/>
      <c r="C576" s="41"/>
    </row>
    <row r="577" spans="1:3" ht="56.25" customHeight="1">
      <c r="A577" s="41"/>
      <c r="B577" s="41"/>
      <c r="C577" s="41"/>
    </row>
    <row r="578" spans="1:3" ht="56.25" customHeight="1">
      <c r="A578" s="41"/>
      <c r="B578" s="41"/>
      <c r="C578" s="41"/>
    </row>
    <row r="579" spans="1:3" ht="56.25" customHeight="1">
      <c r="A579" s="41"/>
      <c r="B579" s="41"/>
      <c r="C579" s="41"/>
    </row>
    <row r="580" spans="1:3" ht="56.25" customHeight="1">
      <c r="A580" s="41"/>
      <c r="B580" s="41"/>
      <c r="C580" s="41"/>
    </row>
    <row r="581" spans="1:3" ht="56.25" customHeight="1">
      <c r="A581" s="41"/>
      <c r="B581" s="41"/>
      <c r="C581" s="41"/>
    </row>
    <row r="582" spans="1:3" ht="56.25" customHeight="1">
      <c r="A582" s="41"/>
      <c r="B582" s="41"/>
      <c r="C582" s="41"/>
    </row>
    <row r="583" spans="1:3" ht="56.25" customHeight="1">
      <c r="A583" s="41"/>
      <c r="B583" s="41"/>
      <c r="C583" s="41"/>
    </row>
    <row r="584" spans="1:3" ht="56.25" customHeight="1">
      <c r="A584" s="41"/>
      <c r="B584" s="41"/>
      <c r="C584" s="41"/>
    </row>
    <row r="585" spans="1:3" ht="56.25" customHeight="1">
      <c r="A585" s="41"/>
      <c r="B585" s="41"/>
      <c r="C585" s="41"/>
    </row>
    <row r="586" spans="1:3" ht="56.25" customHeight="1">
      <c r="A586" s="41"/>
      <c r="B586" s="41"/>
      <c r="C586" s="41"/>
    </row>
    <row r="587" spans="1:3" ht="56.25" customHeight="1">
      <c r="A587" s="41"/>
      <c r="B587" s="41"/>
      <c r="C587" s="41"/>
    </row>
    <row r="588" spans="1:3" ht="56.25" customHeight="1">
      <c r="A588" s="41"/>
      <c r="B588" s="41"/>
      <c r="C588" s="41"/>
    </row>
    <row r="589" spans="1:3" ht="56.25" customHeight="1">
      <c r="A589" s="41"/>
      <c r="B589" s="41"/>
      <c r="C589" s="41"/>
    </row>
    <row r="590" spans="1:3" ht="56.25" customHeight="1">
      <c r="A590" s="41"/>
      <c r="B590" s="41"/>
      <c r="C590" s="41"/>
    </row>
    <row r="591" spans="1:3" ht="56.25" customHeight="1">
      <c r="A591" s="41"/>
      <c r="B591" s="41"/>
      <c r="C591" s="41"/>
    </row>
    <row r="592" spans="1:3" ht="56.25" customHeight="1">
      <c r="A592" s="41"/>
      <c r="B592" s="41"/>
      <c r="C592" s="41"/>
    </row>
    <row r="593" spans="1:3" ht="56.25" customHeight="1">
      <c r="A593" s="41"/>
      <c r="B593" s="41"/>
      <c r="C593" s="41"/>
    </row>
    <row r="594" spans="1:3" ht="56.25" customHeight="1">
      <c r="A594" s="41"/>
      <c r="B594" s="41"/>
      <c r="C594" s="41"/>
    </row>
    <row r="595" spans="1:3" ht="56.25" customHeight="1">
      <c r="A595" s="41"/>
      <c r="B595" s="41"/>
      <c r="C595" s="41"/>
    </row>
    <row r="596" spans="1:3" ht="56.25" customHeight="1">
      <c r="A596" s="41"/>
      <c r="B596" s="41"/>
      <c r="C596" s="41"/>
    </row>
    <row r="597" spans="1:3" ht="56.25" customHeight="1">
      <c r="A597" s="41"/>
      <c r="B597" s="41"/>
      <c r="C597" s="41"/>
    </row>
    <row r="598" spans="1:3" ht="56.25" customHeight="1">
      <c r="A598" s="41"/>
      <c r="B598" s="41"/>
      <c r="C598" s="41"/>
    </row>
    <row r="599" spans="1:3" ht="56.25" customHeight="1">
      <c r="A599" s="41"/>
      <c r="B599" s="41"/>
      <c r="C599" s="41"/>
    </row>
    <row r="600" spans="1:3" ht="56.25" customHeight="1">
      <c r="A600" s="41"/>
      <c r="B600" s="41"/>
      <c r="C600" s="41"/>
    </row>
    <row r="601" spans="1:3" ht="56.25" customHeight="1">
      <c r="A601" s="41"/>
      <c r="B601" s="41"/>
      <c r="C601" s="41"/>
    </row>
    <row r="602" spans="1:3" ht="56.25" customHeight="1">
      <c r="A602" s="41"/>
      <c r="B602" s="41"/>
      <c r="C602" s="41"/>
    </row>
    <row r="603" spans="1:3" ht="56.25" customHeight="1">
      <c r="A603" s="41"/>
      <c r="B603" s="41"/>
      <c r="C603" s="41"/>
    </row>
    <row r="604" spans="1:3" ht="56.25" customHeight="1">
      <c r="A604" s="41"/>
      <c r="B604" s="41"/>
      <c r="C604" s="41"/>
    </row>
    <row r="605" spans="1:3" ht="56.25" customHeight="1">
      <c r="A605" s="41"/>
      <c r="B605" s="41"/>
      <c r="C605" s="41"/>
    </row>
    <row r="606" spans="1:3" ht="56.25" customHeight="1">
      <c r="A606" s="41"/>
      <c r="B606" s="41"/>
      <c r="C606" s="41"/>
    </row>
    <row r="607" spans="1:3" ht="56.25" customHeight="1">
      <c r="A607" s="41"/>
      <c r="B607" s="41"/>
      <c r="C607" s="41"/>
    </row>
    <row r="608" spans="1:3" ht="56.25" customHeight="1">
      <c r="A608" s="41"/>
      <c r="B608" s="41"/>
      <c r="C608" s="41"/>
    </row>
    <row r="609" spans="1:3" ht="56.25" customHeight="1">
      <c r="A609" s="41"/>
      <c r="B609" s="41"/>
      <c r="C609" s="41"/>
    </row>
    <row r="610" spans="1:3" ht="56.25" customHeight="1">
      <c r="A610" s="41"/>
      <c r="B610" s="41"/>
      <c r="C610" s="41"/>
    </row>
    <row r="611" spans="1:3" ht="56.25" customHeight="1">
      <c r="A611" s="41"/>
      <c r="B611" s="41"/>
      <c r="C611" s="41"/>
    </row>
    <row r="612" spans="1:3" ht="56.25" customHeight="1">
      <c r="A612" s="41"/>
      <c r="B612" s="41"/>
      <c r="C612" s="41"/>
    </row>
    <row r="613" spans="1:3" ht="56.25" customHeight="1">
      <c r="A613" s="41"/>
      <c r="B613" s="41"/>
      <c r="C613" s="41"/>
    </row>
    <row r="614" spans="1:3" ht="56.25" customHeight="1">
      <c r="A614" s="41"/>
      <c r="B614" s="41"/>
      <c r="C614" s="41"/>
    </row>
    <row r="615" spans="1:3" ht="56.25" customHeight="1">
      <c r="A615" s="41"/>
      <c r="B615" s="41"/>
      <c r="C615" s="41"/>
    </row>
    <row r="616" spans="1:3" ht="56.25" customHeight="1">
      <c r="A616" s="41"/>
      <c r="B616" s="41"/>
      <c r="C616" s="41"/>
    </row>
    <row r="617" spans="1:3" ht="56.25" customHeight="1">
      <c r="A617" s="41"/>
      <c r="B617" s="41"/>
      <c r="C617" s="41"/>
    </row>
    <row r="618" spans="1:3" ht="56.25" customHeight="1">
      <c r="A618" s="41"/>
      <c r="B618" s="41"/>
      <c r="C618" s="41"/>
    </row>
    <row r="619" spans="1:3" ht="56.25" customHeight="1">
      <c r="A619" s="41"/>
      <c r="B619" s="41"/>
      <c r="C619" s="41"/>
    </row>
    <row r="620" spans="1:3" ht="56.25" customHeight="1">
      <c r="A620" s="41"/>
      <c r="B620" s="41"/>
      <c r="C620" s="41"/>
    </row>
    <row r="621" spans="1:3" ht="56.25" customHeight="1">
      <c r="A621" s="41"/>
      <c r="B621" s="41"/>
      <c r="C621" s="41"/>
    </row>
    <row r="622" spans="1:3" ht="56.25" customHeight="1">
      <c r="A622" s="41"/>
      <c r="B622" s="41"/>
      <c r="C622" s="41"/>
    </row>
    <row r="623" spans="1:3" ht="56.25" customHeight="1">
      <c r="A623" s="41"/>
      <c r="B623" s="41"/>
      <c r="C623" s="41"/>
    </row>
    <row r="624" spans="1:3" ht="56.25" customHeight="1">
      <c r="A624" s="41"/>
      <c r="B624" s="41"/>
      <c r="C624" s="41"/>
    </row>
    <row r="625" spans="1:3" ht="56.25" customHeight="1">
      <c r="A625" s="41"/>
      <c r="B625" s="41"/>
      <c r="C625" s="41"/>
    </row>
    <row r="626" spans="1:3" ht="56.25" customHeight="1">
      <c r="A626" s="41"/>
      <c r="B626" s="41"/>
      <c r="C626" s="41"/>
    </row>
    <row r="627" spans="1:3" ht="56.25" customHeight="1">
      <c r="A627" s="41"/>
      <c r="B627" s="41"/>
      <c r="C627" s="41"/>
    </row>
    <row r="628" spans="1:3" ht="56.25" customHeight="1">
      <c r="A628" s="41"/>
      <c r="B628" s="41"/>
      <c r="C628" s="41"/>
    </row>
    <row r="629" spans="1:3" ht="56.25" customHeight="1">
      <c r="A629" s="41"/>
      <c r="B629" s="41"/>
      <c r="C629" s="41"/>
    </row>
    <row r="630" spans="1:3" ht="56.25" customHeight="1">
      <c r="A630" s="41"/>
      <c r="B630" s="41"/>
      <c r="C630" s="41"/>
    </row>
    <row r="631" spans="1:3" ht="56.25" customHeight="1">
      <c r="A631" s="41"/>
      <c r="B631" s="41"/>
      <c r="C631" s="41"/>
    </row>
    <row r="632" spans="1:3" ht="56.25" customHeight="1">
      <c r="A632" s="41"/>
      <c r="B632" s="41"/>
      <c r="C632" s="41"/>
    </row>
    <row r="633" spans="1:3" ht="56.25" customHeight="1">
      <c r="A633" s="41"/>
      <c r="B633" s="41"/>
      <c r="C633" s="41"/>
    </row>
    <row r="634" spans="1:3" ht="56.25" customHeight="1">
      <c r="A634" s="41"/>
      <c r="B634" s="41"/>
      <c r="C634" s="41"/>
    </row>
    <row r="635" spans="1:3" ht="56.25" customHeight="1">
      <c r="A635" s="41"/>
      <c r="B635" s="41"/>
      <c r="C635" s="41"/>
    </row>
    <row r="636" spans="1:3" ht="56.25" customHeight="1">
      <c r="A636" s="41"/>
      <c r="B636" s="41"/>
      <c r="C636" s="41"/>
    </row>
    <row r="637" spans="1:3" ht="56.25" customHeight="1">
      <c r="A637" s="41"/>
      <c r="B637" s="41"/>
      <c r="C637" s="41"/>
    </row>
    <row r="638" spans="1:3" ht="56.25" customHeight="1">
      <c r="A638" s="41"/>
      <c r="B638" s="41"/>
      <c r="C638" s="41"/>
    </row>
    <row r="639" spans="1:3" ht="56.25" customHeight="1">
      <c r="A639" s="41"/>
      <c r="B639" s="41"/>
      <c r="C639" s="41"/>
    </row>
    <row r="640" spans="1:3" ht="56.25" customHeight="1">
      <c r="A640" s="41"/>
      <c r="B640" s="41"/>
      <c r="C640" s="41"/>
    </row>
    <row r="641" spans="1:3" ht="56.25" customHeight="1">
      <c r="A641" s="41"/>
      <c r="B641" s="41"/>
      <c r="C641" s="41"/>
    </row>
    <row r="642" spans="1:3" ht="56.25" customHeight="1">
      <c r="A642" s="41"/>
      <c r="B642" s="41"/>
      <c r="C642" s="41"/>
    </row>
    <row r="643" spans="1:3" ht="56.25" customHeight="1">
      <c r="A643" s="41"/>
      <c r="B643" s="41"/>
      <c r="C643" s="41"/>
    </row>
    <row r="644" spans="1:3" ht="56.25" customHeight="1">
      <c r="A644" s="41"/>
      <c r="B644" s="41"/>
      <c r="C644" s="41"/>
    </row>
    <row r="645" spans="1:3" ht="56.25" customHeight="1">
      <c r="A645" s="41"/>
      <c r="B645" s="41"/>
      <c r="C645" s="41"/>
    </row>
    <row r="646" spans="1:3" ht="56.25" customHeight="1">
      <c r="A646" s="41"/>
      <c r="B646" s="41"/>
      <c r="C646" s="41"/>
    </row>
    <row r="647" spans="1:3" ht="56.25" customHeight="1">
      <c r="A647" s="41"/>
      <c r="B647" s="41"/>
      <c r="C647" s="41"/>
    </row>
    <row r="648" spans="1:3" ht="56.25" customHeight="1">
      <c r="A648" s="41"/>
      <c r="B648" s="41"/>
      <c r="C648" s="41"/>
    </row>
    <row r="649" spans="1:3" ht="56.25" customHeight="1">
      <c r="A649" s="41"/>
      <c r="B649" s="41"/>
      <c r="C649" s="41"/>
    </row>
    <row r="650" spans="1:3" ht="56.25" customHeight="1">
      <c r="A650" s="41"/>
      <c r="B650" s="41"/>
      <c r="C650" s="41"/>
    </row>
    <row r="651" spans="1:3" ht="56.25" customHeight="1">
      <c r="A651" s="41"/>
      <c r="B651" s="41"/>
      <c r="C651" s="41"/>
    </row>
    <row r="652" spans="1:3" ht="56.25" customHeight="1">
      <c r="A652" s="41"/>
      <c r="B652" s="41"/>
      <c r="C652" s="41"/>
    </row>
    <row r="653" spans="1:3" ht="56.25" customHeight="1">
      <c r="A653" s="41"/>
      <c r="B653" s="41"/>
      <c r="C653" s="41"/>
    </row>
    <row r="654" spans="1:3" ht="56.25" customHeight="1">
      <c r="A654" s="41"/>
      <c r="B654" s="41"/>
      <c r="C654" s="41"/>
    </row>
    <row r="655" spans="1:3" ht="56.25" customHeight="1">
      <c r="A655" s="41"/>
      <c r="B655" s="41"/>
      <c r="C655" s="41"/>
    </row>
    <row r="656" spans="1:3" ht="56.25" customHeight="1">
      <c r="A656" s="41"/>
      <c r="B656" s="41"/>
      <c r="C656" s="41"/>
    </row>
    <row r="657" spans="1:3" ht="56.25" customHeight="1">
      <c r="A657" s="41"/>
      <c r="B657" s="41"/>
      <c r="C657" s="41"/>
    </row>
    <row r="658" spans="1:3" ht="56.25" customHeight="1">
      <c r="A658" s="41"/>
      <c r="B658" s="41"/>
      <c r="C658" s="41"/>
    </row>
    <row r="659" spans="1:3" ht="56.25" customHeight="1">
      <c r="A659" s="41"/>
      <c r="B659" s="41"/>
      <c r="C659" s="41"/>
    </row>
    <row r="660" spans="1:3" ht="56.25" customHeight="1">
      <c r="A660" s="41"/>
      <c r="B660" s="41"/>
      <c r="C660" s="41"/>
    </row>
    <row r="661" spans="1:3" ht="56.25" customHeight="1">
      <c r="A661" s="41"/>
      <c r="B661" s="41"/>
      <c r="C661" s="41"/>
    </row>
    <row r="662" spans="1:3" ht="56.25" customHeight="1">
      <c r="A662" s="41"/>
      <c r="B662" s="41"/>
      <c r="C662" s="41"/>
    </row>
    <row r="663" spans="1:3" ht="56.25" customHeight="1">
      <c r="A663" s="41"/>
      <c r="B663" s="41"/>
      <c r="C663" s="41"/>
    </row>
    <row r="664" spans="1:3" ht="56.25" customHeight="1">
      <c r="A664" s="41"/>
      <c r="B664" s="41"/>
      <c r="C664" s="41"/>
    </row>
    <row r="665" spans="1:3" ht="56.25" customHeight="1">
      <c r="A665" s="41"/>
      <c r="B665" s="41"/>
      <c r="C665" s="41"/>
    </row>
    <row r="666" spans="1:3" ht="56.25" customHeight="1">
      <c r="A666" s="41"/>
      <c r="B666" s="41"/>
      <c r="C666" s="41"/>
    </row>
    <row r="667" spans="1:3" ht="56.25" customHeight="1">
      <c r="A667" s="41"/>
      <c r="B667" s="41"/>
      <c r="C667" s="41"/>
    </row>
    <row r="668" spans="1:3" ht="56.25" customHeight="1">
      <c r="A668" s="41"/>
      <c r="B668" s="41"/>
      <c r="C668" s="41"/>
    </row>
    <row r="669" spans="1:3" ht="56.25" customHeight="1">
      <c r="A669" s="41"/>
      <c r="B669" s="41"/>
      <c r="C669" s="41"/>
    </row>
    <row r="670" spans="1:3" ht="56.25" customHeight="1">
      <c r="A670" s="41"/>
      <c r="B670" s="41"/>
      <c r="C670" s="41"/>
    </row>
    <row r="671" spans="1:3" ht="56.25" customHeight="1">
      <c r="A671" s="41"/>
      <c r="B671" s="41"/>
      <c r="C671" s="41"/>
    </row>
    <row r="672" spans="1:3" ht="56.25" customHeight="1">
      <c r="A672" s="41"/>
      <c r="B672" s="41"/>
      <c r="C672" s="41"/>
    </row>
    <row r="673" spans="1:3" ht="56.25" customHeight="1">
      <c r="A673" s="41"/>
      <c r="B673" s="41"/>
      <c r="C673" s="41"/>
    </row>
    <row r="674" spans="1:3" ht="56.25" customHeight="1">
      <c r="A674" s="41"/>
      <c r="B674" s="41"/>
      <c r="C674" s="41"/>
    </row>
    <row r="675" spans="1:3" ht="56.25" customHeight="1">
      <c r="A675" s="41"/>
      <c r="B675" s="41"/>
      <c r="C675" s="41"/>
    </row>
    <row r="676" spans="1:3" ht="56.25" customHeight="1">
      <c r="A676" s="41"/>
      <c r="B676" s="41"/>
      <c r="C676" s="41"/>
    </row>
    <row r="677" spans="1:3" ht="56.25" customHeight="1">
      <c r="A677" s="41"/>
      <c r="B677" s="41"/>
      <c r="C677" s="41"/>
    </row>
    <row r="678" spans="1:3" ht="56.25" customHeight="1">
      <c r="A678" s="41"/>
      <c r="B678" s="41"/>
      <c r="C678" s="41"/>
    </row>
    <row r="679" spans="1:3" ht="56.25" customHeight="1">
      <c r="A679" s="41"/>
      <c r="B679" s="41"/>
      <c r="C679" s="41"/>
    </row>
    <row r="680" spans="1:3" ht="56.25" customHeight="1">
      <c r="A680" s="41"/>
      <c r="B680" s="41"/>
      <c r="C680" s="41"/>
    </row>
    <row r="681" spans="1:3" ht="56.25" customHeight="1">
      <c r="A681" s="41"/>
      <c r="B681" s="41"/>
      <c r="C681" s="41"/>
    </row>
    <row r="682" spans="1:3" ht="56.25" customHeight="1">
      <c r="A682" s="41"/>
      <c r="B682" s="41"/>
      <c r="C682" s="41"/>
    </row>
    <row r="683" spans="1:3" ht="56.25" customHeight="1">
      <c r="A683" s="41"/>
      <c r="B683" s="41"/>
      <c r="C683" s="41"/>
    </row>
    <row r="684" spans="1:3" ht="56.25" customHeight="1">
      <c r="A684" s="41"/>
      <c r="B684" s="41"/>
      <c r="C684" s="41"/>
    </row>
    <row r="685" spans="1:3" ht="56.25" customHeight="1">
      <c r="A685" s="41"/>
      <c r="B685" s="41"/>
      <c r="C685" s="41"/>
    </row>
    <row r="686" spans="1:3" ht="56.25" customHeight="1">
      <c r="A686" s="41"/>
      <c r="B686" s="41"/>
      <c r="C686" s="41"/>
    </row>
    <row r="687" spans="1:3" ht="56.25" customHeight="1">
      <c r="A687" s="41"/>
      <c r="B687" s="41"/>
      <c r="C687" s="41"/>
    </row>
    <row r="688" spans="1:3" ht="56.25" customHeight="1">
      <c r="A688" s="41"/>
      <c r="B688" s="41"/>
      <c r="C688" s="41"/>
    </row>
    <row r="689" spans="1:3" ht="56.25" customHeight="1">
      <c r="A689" s="41"/>
      <c r="B689" s="41"/>
      <c r="C689" s="41"/>
    </row>
    <row r="690" spans="1:3" ht="56.25" customHeight="1">
      <c r="A690" s="41"/>
      <c r="B690" s="41"/>
      <c r="C690" s="41"/>
    </row>
    <row r="691" spans="1:3" ht="56.25" customHeight="1">
      <c r="A691" s="41"/>
      <c r="B691" s="41"/>
      <c r="C691" s="41"/>
    </row>
    <row r="692" spans="1:3" ht="56.25" customHeight="1">
      <c r="A692" s="41"/>
      <c r="B692" s="41"/>
      <c r="C692" s="41"/>
    </row>
    <row r="693" spans="1:3" ht="56.25" customHeight="1">
      <c r="A693" s="41"/>
      <c r="B693" s="41"/>
      <c r="C693" s="41"/>
    </row>
    <row r="694" spans="1:3" ht="56.25" customHeight="1">
      <c r="A694" s="41"/>
      <c r="B694" s="41"/>
      <c r="C694" s="41"/>
    </row>
    <row r="695" spans="1:3" ht="56.25" customHeight="1">
      <c r="A695" s="41"/>
      <c r="B695" s="41"/>
      <c r="C695" s="41"/>
    </row>
    <row r="696" spans="1:3" ht="56.25" customHeight="1">
      <c r="A696" s="41"/>
      <c r="B696" s="41"/>
      <c r="C696" s="41"/>
    </row>
    <row r="697" spans="1:3" ht="56.25" customHeight="1">
      <c r="A697" s="41"/>
      <c r="B697" s="41"/>
      <c r="C697" s="41"/>
    </row>
    <row r="698" spans="1:3" ht="56.25" customHeight="1">
      <c r="A698" s="41"/>
      <c r="B698" s="41"/>
      <c r="C698" s="41"/>
    </row>
    <row r="699" spans="1:3" ht="56.25" customHeight="1">
      <c r="A699" s="41"/>
      <c r="B699" s="41"/>
      <c r="C699" s="41"/>
    </row>
    <row r="700" spans="1:3" ht="56.25" customHeight="1">
      <c r="A700" s="41"/>
      <c r="B700" s="41"/>
      <c r="C700" s="41"/>
    </row>
    <row r="701" spans="1:3" ht="56.25" customHeight="1">
      <c r="A701" s="41"/>
      <c r="B701" s="41"/>
      <c r="C701" s="41"/>
    </row>
    <row r="702" spans="1:3" ht="56.25" customHeight="1">
      <c r="A702" s="41"/>
      <c r="B702" s="41"/>
      <c r="C702" s="41"/>
    </row>
    <row r="703" spans="1:3" ht="56.25" customHeight="1">
      <c r="A703" s="41"/>
      <c r="B703" s="41"/>
      <c r="C703" s="41"/>
    </row>
    <row r="704" spans="1:3" ht="56.25" customHeight="1">
      <c r="A704" s="41"/>
      <c r="B704" s="41"/>
      <c r="C704" s="41"/>
    </row>
    <row r="705" spans="1:3" ht="56.25" customHeight="1">
      <c r="A705" s="41"/>
      <c r="B705" s="41"/>
      <c r="C705" s="41"/>
    </row>
    <row r="706" spans="1:3" ht="56.25" customHeight="1">
      <c r="A706" s="41"/>
      <c r="B706" s="41"/>
      <c r="C706" s="41"/>
    </row>
    <row r="707" spans="1:3" ht="56.25" customHeight="1">
      <c r="A707" s="41"/>
      <c r="B707" s="41"/>
      <c r="C707" s="41"/>
    </row>
    <row r="708" spans="1:3" ht="56.25" customHeight="1">
      <c r="A708" s="41"/>
      <c r="B708" s="41"/>
      <c r="C708" s="41"/>
    </row>
    <row r="709" spans="1:3" ht="56.25" customHeight="1">
      <c r="A709" s="41"/>
      <c r="B709" s="41"/>
      <c r="C709" s="41"/>
    </row>
    <row r="710" spans="1:3" ht="56.25" customHeight="1">
      <c r="A710" s="41"/>
      <c r="B710" s="41"/>
      <c r="C710" s="41"/>
    </row>
    <row r="711" spans="1:3" ht="56.25" customHeight="1">
      <c r="A711" s="41"/>
      <c r="B711" s="41"/>
      <c r="C711" s="41"/>
    </row>
    <row r="712" spans="1:3" ht="56.25" customHeight="1">
      <c r="A712" s="41"/>
      <c r="B712" s="41"/>
      <c r="C712" s="41"/>
    </row>
    <row r="713" spans="1:3" ht="56.25" customHeight="1">
      <c r="A713" s="41"/>
      <c r="B713" s="41"/>
      <c r="C713" s="41"/>
    </row>
    <row r="714" spans="1:3" ht="56.25" customHeight="1">
      <c r="A714" s="41"/>
      <c r="B714" s="41"/>
      <c r="C714" s="41"/>
    </row>
    <row r="715" spans="1:3" ht="56.25" customHeight="1">
      <c r="A715" s="41"/>
      <c r="B715" s="41"/>
      <c r="C715" s="41"/>
    </row>
    <row r="716" spans="1:3" ht="56.25" customHeight="1">
      <c r="A716" s="41"/>
      <c r="B716" s="41"/>
      <c r="C716" s="41"/>
    </row>
    <row r="717" spans="1:3" ht="56.25" customHeight="1">
      <c r="A717" s="41"/>
      <c r="B717" s="41"/>
      <c r="C717" s="41"/>
    </row>
    <row r="718" spans="1:3" ht="56.25" customHeight="1">
      <c r="A718" s="41"/>
      <c r="B718" s="41"/>
      <c r="C718" s="41"/>
    </row>
    <row r="719" spans="1:3" ht="56.25" customHeight="1">
      <c r="A719" s="41"/>
      <c r="B719" s="41"/>
      <c r="C719" s="41"/>
    </row>
    <row r="720" spans="1:3" ht="56.25" customHeight="1">
      <c r="A720" s="41"/>
      <c r="B720" s="41"/>
      <c r="C720" s="41"/>
    </row>
    <row r="721" spans="1:3" ht="56.25" customHeight="1">
      <c r="A721" s="41"/>
      <c r="B721" s="41"/>
      <c r="C721" s="41"/>
    </row>
    <row r="722" spans="1:3" ht="56.25" customHeight="1">
      <c r="A722" s="41"/>
      <c r="B722" s="41"/>
      <c r="C722" s="41"/>
    </row>
    <row r="723" spans="1:3" ht="56.25" customHeight="1">
      <c r="A723" s="41"/>
      <c r="B723" s="41"/>
      <c r="C723" s="41"/>
    </row>
    <row r="724" spans="1:3" ht="56.25" customHeight="1">
      <c r="A724" s="41"/>
      <c r="B724" s="41"/>
      <c r="C724" s="41"/>
    </row>
    <row r="725" spans="1:3" ht="56.25" customHeight="1">
      <c r="A725" s="41"/>
      <c r="B725" s="41"/>
      <c r="C725" s="41"/>
    </row>
    <row r="726" spans="1:3" ht="56.25" customHeight="1">
      <c r="A726" s="41"/>
      <c r="B726" s="41"/>
      <c r="C726" s="41"/>
    </row>
    <row r="727" spans="1:3" ht="56.25" customHeight="1">
      <c r="A727" s="41"/>
      <c r="B727" s="41"/>
      <c r="C727" s="41"/>
    </row>
    <row r="728" spans="1:3" ht="56.25" customHeight="1">
      <c r="A728" s="41"/>
      <c r="B728" s="41"/>
      <c r="C728" s="41"/>
    </row>
    <row r="729" spans="1:3" ht="56.25" customHeight="1">
      <c r="A729" s="41"/>
      <c r="B729" s="41"/>
      <c r="C729" s="41"/>
    </row>
    <row r="730" spans="1:3" ht="56.25" customHeight="1">
      <c r="A730" s="41"/>
      <c r="B730" s="41"/>
      <c r="C730" s="41"/>
    </row>
    <row r="731" spans="1:3" ht="56.25" customHeight="1">
      <c r="A731" s="41"/>
      <c r="B731" s="41"/>
      <c r="C731" s="41"/>
    </row>
    <row r="732" spans="1:3" ht="56.25" customHeight="1">
      <c r="A732" s="41"/>
      <c r="B732" s="41"/>
      <c r="C732" s="41"/>
    </row>
    <row r="733" spans="1:3" ht="56.25" customHeight="1">
      <c r="A733" s="41"/>
      <c r="B733" s="41"/>
      <c r="C733" s="41"/>
    </row>
    <row r="734" spans="1:3" ht="56.25" customHeight="1">
      <c r="A734" s="41"/>
      <c r="B734" s="41"/>
      <c r="C734" s="41"/>
    </row>
    <row r="735" spans="1:3" ht="56.25" customHeight="1">
      <c r="A735" s="41"/>
      <c r="B735" s="41"/>
      <c r="C735" s="41"/>
    </row>
    <row r="736" spans="1:3" ht="56.25" customHeight="1">
      <c r="A736" s="41"/>
      <c r="B736" s="41"/>
      <c r="C736" s="41"/>
    </row>
    <row r="737" spans="1:3" ht="56.25" customHeight="1">
      <c r="A737" s="41"/>
      <c r="B737" s="41"/>
      <c r="C737" s="41"/>
    </row>
    <row r="738" spans="1:3" ht="56.25" customHeight="1">
      <c r="A738" s="41"/>
      <c r="B738" s="41"/>
      <c r="C738" s="41"/>
    </row>
    <row r="739" spans="1:3" ht="56.25" customHeight="1">
      <c r="A739" s="41"/>
      <c r="B739" s="41"/>
      <c r="C739" s="41"/>
    </row>
    <row r="740" spans="1:3" ht="56.25" customHeight="1">
      <c r="A740" s="41"/>
      <c r="B740" s="41"/>
      <c r="C740" s="41"/>
    </row>
    <row r="741" spans="1:3" ht="56.25" customHeight="1">
      <c r="A741" s="41"/>
      <c r="B741" s="41"/>
      <c r="C741" s="41"/>
    </row>
    <row r="742" spans="1:3" ht="56.25" customHeight="1">
      <c r="A742" s="41"/>
      <c r="B742" s="41"/>
      <c r="C742" s="41"/>
    </row>
    <row r="743" spans="1:3" ht="56.25" customHeight="1">
      <c r="A743" s="41"/>
      <c r="B743" s="41"/>
      <c r="C743" s="41"/>
    </row>
    <row r="744" spans="1:3" ht="56.25" customHeight="1">
      <c r="A744" s="41"/>
      <c r="B744" s="41"/>
      <c r="C744" s="41"/>
    </row>
    <row r="745" spans="1:3" ht="56.25" customHeight="1">
      <c r="A745" s="41"/>
      <c r="B745" s="41"/>
      <c r="C745" s="41"/>
    </row>
    <row r="746" spans="1:3" ht="56.25" customHeight="1">
      <c r="A746" s="41"/>
      <c r="B746" s="41"/>
      <c r="C746" s="41"/>
    </row>
    <row r="747" spans="1:3" ht="56.25" customHeight="1">
      <c r="A747" s="41"/>
      <c r="B747" s="41"/>
      <c r="C747" s="41"/>
    </row>
    <row r="748" spans="1:3" ht="56.25" customHeight="1">
      <c r="A748" s="41"/>
      <c r="B748" s="41"/>
      <c r="C748" s="41"/>
    </row>
    <row r="749" spans="1:3" ht="56.25" customHeight="1">
      <c r="A749" s="41"/>
      <c r="B749" s="41"/>
      <c r="C749" s="41"/>
    </row>
    <row r="750" spans="1:3" ht="56.25" customHeight="1">
      <c r="A750" s="41"/>
      <c r="B750" s="41"/>
      <c r="C750" s="41"/>
    </row>
    <row r="751" spans="1:3" ht="56.25" customHeight="1">
      <c r="A751" s="41"/>
      <c r="B751" s="41"/>
      <c r="C751" s="41"/>
    </row>
    <row r="752" spans="1:3" ht="56.25" customHeight="1">
      <c r="A752" s="41"/>
      <c r="B752" s="41"/>
      <c r="C752" s="41"/>
    </row>
    <row r="753" spans="1:3" ht="56.25" customHeight="1">
      <c r="A753" s="41"/>
      <c r="B753" s="41"/>
      <c r="C753" s="41"/>
    </row>
    <row r="754" spans="1:3" ht="56.25" customHeight="1">
      <c r="A754" s="41"/>
      <c r="B754" s="41"/>
      <c r="C754" s="41"/>
    </row>
    <row r="755" spans="1:3" ht="56.25" customHeight="1">
      <c r="A755" s="41"/>
      <c r="B755" s="41"/>
      <c r="C755" s="41"/>
    </row>
    <row r="756" spans="1:3" ht="56.25" customHeight="1">
      <c r="A756" s="41"/>
      <c r="B756" s="41"/>
      <c r="C756" s="41"/>
    </row>
    <row r="757" spans="1:3" ht="56.25" customHeight="1">
      <c r="A757" s="41"/>
      <c r="B757" s="41"/>
      <c r="C757" s="41"/>
    </row>
    <row r="758" spans="1:3" ht="56.25" customHeight="1">
      <c r="A758" s="41"/>
      <c r="B758" s="41"/>
      <c r="C758" s="41"/>
    </row>
    <row r="759" spans="1:3" ht="56.25" customHeight="1">
      <c r="A759" s="41"/>
      <c r="B759" s="41"/>
      <c r="C759" s="41"/>
    </row>
    <row r="760" spans="1:3" ht="56.25" customHeight="1">
      <c r="A760" s="41"/>
      <c r="B760" s="41"/>
      <c r="C760" s="41"/>
    </row>
    <row r="761" spans="1:3" ht="56.25" customHeight="1">
      <c r="A761" s="41"/>
      <c r="B761" s="41"/>
      <c r="C761" s="41"/>
    </row>
    <row r="762" spans="1:3" ht="56.25" customHeight="1">
      <c r="A762" s="41"/>
      <c r="B762" s="41"/>
      <c r="C762" s="41"/>
    </row>
    <row r="763" spans="1:3" ht="56.25" customHeight="1">
      <c r="A763" s="41"/>
      <c r="B763" s="41"/>
      <c r="C763" s="41"/>
    </row>
    <row r="764" spans="1:3" ht="56.25" customHeight="1">
      <c r="A764" s="41"/>
      <c r="B764" s="41"/>
      <c r="C764" s="41"/>
    </row>
    <row r="765" spans="1:3" ht="56.25" customHeight="1">
      <c r="A765" s="41"/>
      <c r="B765" s="41"/>
      <c r="C765" s="41"/>
    </row>
    <row r="766" spans="1:3" ht="56.25" customHeight="1">
      <c r="A766" s="41"/>
      <c r="B766" s="41"/>
      <c r="C766" s="41"/>
    </row>
    <row r="767" spans="1:3" ht="56.25" customHeight="1">
      <c r="A767" s="41"/>
      <c r="B767" s="41"/>
      <c r="C767" s="41"/>
    </row>
    <row r="768" spans="1:3" ht="56.25" customHeight="1">
      <c r="A768" s="41"/>
      <c r="B768" s="41"/>
      <c r="C768" s="41"/>
    </row>
    <row r="769" spans="1:3" ht="56.25" customHeight="1">
      <c r="A769" s="41"/>
      <c r="B769" s="41"/>
      <c r="C769" s="41"/>
    </row>
    <row r="770" spans="1:3" ht="56.25" customHeight="1">
      <c r="A770" s="41"/>
      <c r="B770" s="41"/>
      <c r="C770" s="41"/>
    </row>
    <row r="771" spans="1:3" ht="56.25" customHeight="1">
      <c r="A771" s="41"/>
      <c r="B771" s="41"/>
      <c r="C771" s="41"/>
    </row>
    <row r="772" spans="1:3" ht="56.25" customHeight="1">
      <c r="A772" s="41"/>
      <c r="B772" s="41"/>
      <c r="C772" s="41"/>
    </row>
    <row r="773" spans="1:3" ht="56.25" customHeight="1">
      <c r="A773" s="41"/>
      <c r="B773" s="41"/>
      <c r="C773" s="41"/>
    </row>
    <row r="774" spans="1:3" ht="56.25" customHeight="1">
      <c r="A774" s="41"/>
      <c r="B774" s="41"/>
      <c r="C774" s="41"/>
    </row>
    <row r="775" spans="1:3" ht="56.25" customHeight="1">
      <c r="A775" s="41"/>
      <c r="B775" s="41"/>
      <c r="C775" s="41"/>
    </row>
    <row r="776" spans="1:3" ht="56.25" customHeight="1">
      <c r="A776" s="41"/>
      <c r="B776" s="41"/>
      <c r="C776" s="41"/>
    </row>
    <row r="777" spans="1:3" ht="56.25" customHeight="1">
      <c r="A777" s="41"/>
      <c r="B777" s="41"/>
      <c r="C777" s="41"/>
    </row>
    <row r="778" spans="1:3" ht="56.25" customHeight="1">
      <c r="A778" s="41"/>
      <c r="B778" s="41"/>
      <c r="C778" s="41"/>
    </row>
    <row r="779" spans="1:3" ht="56.25" customHeight="1">
      <c r="A779" s="41"/>
      <c r="B779" s="41"/>
      <c r="C779" s="41"/>
    </row>
    <row r="780" spans="1:3" ht="56.25" customHeight="1">
      <c r="A780" s="41"/>
      <c r="B780" s="41"/>
      <c r="C780" s="41"/>
    </row>
    <row r="781" spans="1:3" ht="56.25" customHeight="1">
      <c r="A781" s="41"/>
      <c r="B781" s="41"/>
      <c r="C781" s="41"/>
    </row>
    <row r="782" spans="1:3" ht="56.25" customHeight="1">
      <c r="A782" s="41"/>
      <c r="B782" s="41"/>
      <c r="C782" s="41"/>
    </row>
    <row r="783" spans="1:3" ht="56.25" customHeight="1">
      <c r="A783" s="41"/>
      <c r="B783" s="41"/>
      <c r="C783" s="41"/>
    </row>
    <row r="784" spans="1:3" ht="56.25" customHeight="1">
      <c r="A784" s="41"/>
      <c r="B784" s="41"/>
      <c r="C784" s="41"/>
    </row>
    <row r="785" spans="1:3" ht="56.25" customHeight="1">
      <c r="A785" s="41"/>
      <c r="B785" s="41"/>
      <c r="C785" s="41"/>
    </row>
    <row r="786" spans="1:3" ht="56.25" customHeight="1">
      <c r="A786" s="41"/>
      <c r="B786" s="41"/>
      <c r="C786" s="41"/>
    </row>
    <row r="787" spans="1:3" ht="56.25" customHeight="1">
      <c r="A787" s="41"/>
      <c r="B787" s="41"/>
      <c r="C787" s="41"/>
    </row>
    <row r="788" spans="1:3" ht="56.25" customHeight="1">
      <c r="A788" s="41"/>
      <c r="B788" s="41"/>
      <c r="C788" s="41"/>
    </row>
    <row r="789" spans="1:3" ht="56.25" customHeight="1">
      <c r="A789" s="41"/>
      <c r="B789" s="41"/>
      <c r="C789" s="41"/>
    </row>
    <row r="790" spans="1:3" ht="56.25" customHeight="1">
      <c r="A790" s="41"/>
      <c r="B790" s="41"/>
      <c r="C790" s="41"/>
    </row>
    <row r="791" spans="1:3" ht="56.25" customHeight="1">
      <c r="A791" s="41"/>
      <c r="B791" s="41"/>
      <c r="C791" s="41"/>
    </row>
    <row r="792" spans="1:3" ht="56.25" customHeight="1">
      <c r="A792" s="41"/>
      <c r="B792" s="41"/>
      <c r="C792" s="41"/>
    </row>
    <row r="793" spans="1:3" ht="56.25" customHeight="1">
      <c r="A793" s="41"/>
      <c r="B793" s="41"/>
      <c r="C793" s="41"/>
    </row>
    <row r="794" spans="1:3" ht="56.25" customHeight="1">
      <c r="A794" s="41"/>
      <c r="B794" s="41"/>
      <c r="C794" s="41"/>
    </row>
    <row r="795" spans="1:3" ht="56.25" customHeight="1">
      <c r="A795" s="41"/>
      <c r="B795" s="41"/>
      <c r="C795" s="41"/>
    </row>
    <row r="796" spans="1:3" ht="56.25" customHeight="1">
      <c r="A796" s="41"/>
      <c r="B796" s="41"/>
      <c r="C796" s="41"/>
    </row>
    <row r="797" spans="1:3" ht="56.25" customHeight="1">
      <c r="A797" s="41"/>
      <c r="B797" s="41"/>
      <c r="C797" s="41"/>
    </row>
    <row r="798" spans="1:3" ht="56.25" customHeight="1">
      <c r="A798" s="41"/>
      <c r="B798" s="41"/>
      <c r="C798" s="41"/>
    </row>
    <row r="799" spans="1:3" ht="56.25" customHeight="1">
      <c r="A799" s="41"/>
      <c r="B799" s="41"/>
      <c r="C799" s="41"/>
    </row>
    <row r="800" spans="1:3" ht="56.25" customHeight="1">
      <c r="A800" s="41"/>
      <c r="B800" s="41"/>
      <c r="C800" s="41"/>
    </row>
    <row r="801" spans="1:3" ht="56.25" customHeight="1">
      <c r="A801" s="41"/>
      <c r="B801" s="41"/>
      <c r="C801" s="41"/>
    </row>
    <row r="802" spans="1:3" ht="56.25" customHeight="1">
      <c r="A802" s="41"/>
      <c r="B802" s="41"/>
      <c r="C802" s="41"/>
    </row>
    <row r="803" spans="1:3" ht="56.25" customHeight="1">
      <c r="A803" s="41"/>
      <c r="B803" s="41"/>
      <c r="C803" s="41"/>
    </row>
    <row r="804" spans="1:3" ht="56.25" customHeight="1">
      <c r="A804" s="41"/>
      <c r="B804" s="41"/>
      <c r="C804" s="41"/>
    </row>
    <row r="805" spans="1:3" ht="56.25" customHeight="1">
      <c r="A805" s="41"/>
      <c r="B805" s="41"/>
      <c r="C805" s="41"/>
    </row>
    <row r="806" spans="1:3" ht="56.25" customHeight="1">
      <c r="A806" s="41"/>
      <c r="B806" s="41"/>
      <c r="C806" s="41"/>
    </row>
    <row r="807" spans="1:3" ht="56.25" customHeight="1">
      <c r="A807" s="41"/>
      <c r="B807" s="41"/>
      <c r="C807" s="41"/>
    </row>
    <row r="808" spans="1:3" ht="56.25" customHeight="1">
      <c r="A808" s="41"/>
      <c r="B808" s="41"/>
      <c r="C808" s="41"/>
    </row>
    <row r="809" spans="1:3" ht="56.25" customHeight="1">
      <c r="A809" s="41"/>
      <c r="B809" s="41"/>
      <c r="C809" s="41"/>
    </row>
    <row r="810" spans="1:3" ht="56.25" customHeight="1">
      <c r="A810" s="41"/>
      <c r="B810" s="41"/>
      <c r="C810" s="41"/>
    </row>
    <row r="811" spans="1:3" ht="56.25" customHeight="1">
      <c r="A811" s="41"/>
      <c r="B811" s="41"/>
      <c r="C811" s="41"/>
    </row>
    <row r="812" spans="1:3" ht="56.25" customHeight="1">
      <c r="A812" s="41"/>
      <c r="B812" s="41"/>
      <c r="C812" s="41"/>
    </row>
    <row r="813" spans="1:3" ht="56.25" customHeight="1">
      <c r="A813" s="41"/>
      <c r="B813" s="41"/>
      <c r="C813" s="41"/>
    </row>
    <row r="814" spans="1:3" ht="56.25" customHeight="1">
      <c r="A814" s="41"/>
      <c r="B814" s="41"/>
      <c r="C814" s="41"/>
    </row>
    <row r="815" spans="1:3" ht="56.25" customHeight="1">
      <c r="A815" s="41"/>
      <c r="B815" s="41"/>
      <c r="C815" s="41"/>
    </row>
    <row r="816" spans="1:3" ht="56.25" customHeight="1">
      <c r="A816" s="41"/>
      <c r="B816" s="41"/>
      <c r="C816" s="41"/>
    </row>
    <row r="817" spans="1:3" ht="56.25" customHeight="1">
      <c r="A817" s="41"/>
      <c r="B817" s="41"/>
      <c r="C817" s="41"/>
    </row>
    <row r="818" spans="1:3" ht="56.25" customHeight="1">
      <c r="A818" s="41"/>
      <c r="B818" s="41"/>
      <c r="C818" s="41"/>
    </row>
    <row r="819" spans="1:3" ht="56.25" customHeight="1">
      <c r="A819" s="41"/>
      <c r="B819" s="41"/>
      <c r="C819" s="41"/>
    </row>
    <row r="820" spans="1:3" ht="56.25" customHeight="1">
      <c r="A820" s="41"/>
      <c r="B820" s="41"/>
      <c r="C820" s="41"/>
    </row>
    <row r="821" spans="1:3" ht="56.25" customHeight="1">
      <c r="A821" s="41"/>
      <c r="B821" s="41"/>
      <c r="C821" s="41"/>
    </row>
    <row r="822" spans="1:3" ht="56.25" customHeight="1">
      <c r="A822" s="41"/>
      <c r="B822" s="41"/>
      <c r="C822" s="41"/>
    </row>
    <row r="823" spans="1:3" ht="56.25" customHeight="1">
      <c r="A823" s="41"/>
      <c r="B823" s="41"/>
      <c r="C823" s="41"/>
    </row>
    <row r="824" spans="1:3" ht="56.25" customHeight="1">
      <c r="A824" s="41"/>
      <c r="B824" s="41"/>
      <c r="C824" s="41"/>
    </row>
    <row r="825" spans="1:3" ht="56.25" customHeight="1">
      <c r="A825" s="41"/>
      <c r="B825" s="41"/>
      <c r="C825" s="41"/>
    </row>
    <row r="826" spans="1:3" ht="56.25" customHeight="1">
      <c r="A826" s="41"/>
      <c r="B826" s="41"/>
      <c r="C826" s="41"/>
    </row>
    <row r="827" spans="1:3" ht="56.25" customHeight="1">
      <c r="A827" s="41"/>
      <c r="B827" s="41"/>
      <c r="C827" s="41"/>
    </row>
    <row r="828" spans="1:3" ht="56.25" customHeight="1">
      <c r="A828" s="41"/>
      <c r="B828" s="41"/>
      <c r="C828" s="41"/>
    </row>
    <row r="829" spans="1:3" ht="56.25" customHeight="1">
      <c r="A829" s="41"/>
      <c r="B829" s="41"/>
      <c r="C829" s="41"/>
    </row>
    <row r="830" spans="1:3" ht="56.25" customHeight="1">
      <c r="A830" s="41"/>
      <c r="B830" s="41"/>
      <c r="C830" s="41"/>
    </row>
    <row r="831" spans="1:3" ht="56.25" customHeight="1">
      <c r="A831" s="41"/>
      <c r="B831" s="41"/>
      <c r="C831" s="41"/>
    </row>
    <row r="832" spans="1:3" ht="56.25" customHeight="1">
      <c r="A832" s="41"/>
      <c r="B832" s="41"/>
      <c r="C832" s="41"/>
    </row>
    <row r="833" spans="1:3" ht="56.25" customHeight="1">
      <c r="A833" s="41"/>
      <c r="B833" s="41"/>
      <c r="C833" s="41"/>
    </row>
    <row r="834" spans="1:3" ht="56.25" customHeight="1">
      <c r="A834" s="41"/>
      <c r="B834" s="41"/>
      <c r="C834" s="41"/>
    </row>
    <row r="835" spans="1:3" ht="56.25" customHeight="1">
      <c r="A835" s="41"/>
      <c r="B835" s="41"/>
      <c r="C835" s="41"/>
    </row>
    <row r="836" spans="1:3" ht="56.25" customHeight="1">
      <c r="A836" s="41"/>
      <c r="B836" s="41"/>
      <c r="C836" s="41"/>
    </row>
    <row r="837" spans="1:3" ht="56.25" customHeight="1">
      <c r="A837" s="41"/>
      <c r="B837" s="41"/>
      <c r="C837" s="41"/>
    </row>
    <row r="838" spans="1:3" ht="56.25" customHeight="1">
      <c r="A838" s="41"/>
      <c r="B838" s="41"/>
      <c r="C838" s="41"/>
    </row>
    <row r="839" spans="1:3" ht="56.25" customHeight="1">
      <c r="A839" s="41"/>
      <c r="B839" s="41"/>
      <c r="C839" s="41"/>
    </row>
    <row r="840" spans="1:3" ht="56.25" customHeight="1">
      <c r="A840" s="41"/>
      <c r="B840" s="41"/>
      <c r="C840" s="41"/>
    </row>
    <row r="841" spans="1:3" ht="56.25" customHeight="1">
      <c r="A841" s="41"/>
      <c r="B841" s="41"/>
      <c r="C841" s="41"/>
    </row>
    <row r="842" spans="1:3" ht="56.25" customHeight="1">
      <c r="A842" s="41"/>
      <c r="B842" s="41"/>
      <c r="C842" s="41"/>
    </row>
    <row r="843" spans="1:3" ht="56.25" customHeight="1">
      <c r="A843" s="41"/>
      <c r="B843" s="41"/>
      <c r="C843" s="41"/>
    </row>
    <row r="844" spans="1:3" ht="56.25" customHeight="1">
      <c r="A844" s="41"/>
      <c r="B844" s="41"/>
      <c r="C844" s="41"/>
    </row>
    <row r="845" spans="1:3" ht="56.25" customHeight="1">
      <c r="A845" s="41"/>
      <c r="B845" s="41"/>
      <c r="C845" s="41"/>
    </row>
    <row r="846" spans="1:3" ht="56.25" customHeight="1">
      <c r="A846" s="41"/>
      <c r="B846" s="41"/>
      <c r="C846" s="41"/>
    </row>
    <row r="847" spans="1:3" ht="56.25" customHeight="1">
      <c r="A847" s="41"/>
      <c r="B847" s="41"/>
      <c r="C847" s="41"/>
    </row>
    <row r="848" spans="1:3" ht="56.25" customHeight="1">
      <c r="A848" s="41"/>
      <c r="B848" s="41"/>
      <c r="C848" s="41"/>
    </row>
    <row r="849" spans="1:3" ht="56.25" customHeight="1">
      <c r="A849" s="41"/>
      <c r="B849" s="41"/>
      <c r="C849" s="41"/>
    </row>
    <row r="850" spans="1:3" ht="56.25" customHeight="1">
      <c r="A850" s="41"/>
      <c r="B850" s="41"/>
      <c r="C850" s="41"/>
    </row>
    <row r="851" spans="1:3" ht="56.25" customHeight="1">
      <c r="A851" s="41"/>
      <c r="B851" s="41"/>
      <c r="C851" s="41"/>
    </row>
    <row r="852" spans="1:3" ht="56.25" customHeight="1">
      <c r="A852" s="41"/>
      <c r="B852" s="41"/>
      <c r="C852" s="41"/>
    </row>
    <row r="853" spans="1:3" ht="56.25" customHeight="1">
      <c r="A853" s="41"/>
      <c r="B853" s="41"/>
      <c r="C853" s="41"/>
    </row>
    <row r="854" spans="1:3" ht="56.25" customHeight="1">
      <c r="A854" s="41"/>
      <c r="B854" s="41"/>
      <c r="C854" s="41"/>
    </row>
    <row r="855" spans="1:3" ht="56.25" customHeight="1">
      <c r="A855" s="41"/>
      <c r="B855" s="41"/>
      <c r="C855" s="41"/>
    </row>
    <row r="856" spans="1:3" ht="56.25" customHeight="1">
      <c r="A856" s="41"/>
      <c r="B856" s="41"/>
      <c r="C856" s="41"/>
    </row>
    <row r="857" spans="1:3" ht="56.25" customHeight="1">
      <c r="A857" s="41"/>
      <c r="B857" s="41"/>
      <c r="C857" s="41"/>
    </row>
    <row r="858" spans="1:3" ht="56.25" customHeight="1">
      <c r="A858" s="41"/>
      <c r="B858" s="41"/>
      <c r="C858" s="41"/>
    </row>
    <row r="859" spans="1:3" ht="56.25" customHeight="1">
      <c r="A859" s="41"/>
      <c r="B859" s="41"/>
      <c r="C859" s="41"/>
    </row>
    <row r="860" spans="1:3" ht="56.25" customHeight="1">
      <c r="A860" s="41"/>
      <c r="B860" s="41"/>
      <c r="C860" s="41"/>
    </row>
    <row r="861" spans="1:3" ht="56.25" customHeight="1">
      <c r="A861" s="41"/>
      <c r="B861" s="41"/>
      <c r="C861" s="41"/>
    </row>
    <row r="862" spans="1:3" ht="56.25" customHeight="1">
      <c r="A862" s="41"/>
      <c r="B862" s="41"/>
      <c r="C862" s="41"/>
    </row>
    <row r="863" spans="1:3" ht="56.25" customHeight="1">
      <c r="A863" s="41"/>
      <c r="B863" s="41"/>
      <c r="C863" s="41"/>
    </row>
    <row r="864" spans="1:3" ht="56.25" customHeight="1">
      <c r="A864" s="41"/>
      <c r="B864" s="41"/>
      <c r="C864" s="41"/>
    </row>
    <row r="865" spans="1:3" ht="56.25" customHeight="1">
      <c r="A865" s="41"/>
      <c r="B865" s="41"/>
      <c r="C865" s="41"/>
    </row>
    <row r="866" spans="1:3" ht="56.25" customHeight="1">
      <c r="A866" s="41"/>
      <c r="B866" s="41"/>
      <c r="C866" s="41"/>
    </row>
    <row r="867" spans="1:3" ht="56.25" customHeight="1">
      <c r="A867" s="41"/>
      <c r="B867" s="41"/>
      <c r="C867" s="41"/>
    </row>
    <row r="868" spans="1:3" ht="56.25" customHeight="1">
      <c r="A868" s="41"/>
      <c r="B868" s="41"/>
      <c r="C868" s="41"/>
    </row>
    <row r="869" spans="1:3" ht="56.25" customHeight="1">
      <c r="A869" s="41"/>
      <c r="B869" s="41"/>
      <c r="C869" s="41"/>
    </row>
    <row r="870" spans="1:3" ht="56.25" customHeight="1">
      <c r="A870" s="41"/>
      <c r="B870" s="41"/>
      <c r="C870" s="41"/>
    </row>
    <row r="871" spans="1:3" ht="56.25" customHeight="1">
      <c r="A871" s="41"/>
      <c r="B871" s="41"/>
      <c r="C871" s="41"/>
    </row>
    <row r="872" spans="1:3" ht="56.25" customHeight="1">
      <c r="A872" s="41"/>
      <c r="B872" s="41"/>
      <c r="C872" s="41"/>
    </row>
    <row r="873" spans="1:3" ht="56.25" customHeight="1">
      <c r="A873" s="41"/>
      <c r="B873" s="41"/>
      <c r="C873" s="41"/>
    </row>
    <row r="874" spans="1:3" ht="56.25" customHeight="1">
      <c r="A874" s="41"/>
      <c r="B874" s="41"/>
      <c r="C874" s="41"/>
    </row>
    <row r="875" spans="1:3" ht="56.25" customHeight="1">
      <c r="A875" s="41"/>
      <c r="B875" s="41"/>
      <c r="C875" s="41"/>
    </row>
    <row r="876" spans="1:3" ht="56.25" customHeight="1">
      <c r="A876" s="41"/>
      <c r="B876" s="41"/>
      <c r="C876" s="41"/>
    </row>
    <row r="877" spans="1:3" ht="56.25" customHeight="1">
      <c r="A877" s="41"/>
      <c r="B877" s="41"/>
      <c r="C877" s="41"/>
    </row>
    <row r="878" spans="1:3" ht="56.25" customHeight="1">
      <c r="A878" s="41"/>
      <c r="B878" s="41"/>
      <c r="C878" s="41"/>
    </row>
    <row r="879" spans="1:3" ht="56.25" customHeight="1">
      <c r="A879" s="41"/>
      <c r="B879" s="41"/>
      <c r="C879" s="41"/>
    </row>
    <row r="880" spans="1:3" ht="56.25" customHeight="1">
      <c r="A880" s="41"/>
      <c r="B880" s="41"/>
      <c r="C880" s="41"/>
    </row>
    <row r="881" spans="1:3" ht="56.25" customHeight="1">
      <c r="A881" s="41"/>
      <c r="B881" s="41"/>
      <c r="C881" s="41"/>
    </row>
    <row r="882" spans="1:3" ht="56.25" customHeight="1">
      <c r="A882" s="41"/>
      <c r="B882" s="41"/>
      <c r="C882" s="41"/>
    </row>
    <row r="883" spans="1:3" ht="56.25" customHeight="1">
      <c r="A883" s="41"/>
      <c r="B883" s="41"/>
      <c r="C883" s="41"/>
    </row>
    <row r="884" spans="1:3" ht="56.25" customHeight="1">
      <c r="A884" s="41"/>
      <c r="B884" s="41"/>
      <c r="C884" s="41"/>
    </row>
    <row r="885" spans="1:3" ht="56.25" customHeight="1">
      <c r="A885" s="41"/>
      <c r="B885" s="41"/>
      <c r="C885" s="41"/>
    </row>
    <row r="886" spans="1:3" ht="56.25" customHeight="1">
      <c r="A886" s="41"/>
      <c r="B886" s="41"/>
      <c r="C886" s="41"/>
    </row>
    <row r="887" spans="1:3" ht="56.25" customHeight="1">
      <c r="A887" s="41"/>
      <c r="B887" s="41"/>
      <c r="C887" s="41"/>
    </row>
    <row r="888" spans="1:3" ht="56.25" customHeight="1">
      <c r="A888" s="41"/>
      <c r="B888" s="41"/>
      <c r="C888" s="41"/>
    </row>
    <row r="889" spans="1:3" ht="56.25" customHeight="1">
      <c r="A889" s="41"/>
      <c r="B889" s="41"/>
      <c r="C889" s="41"/>
    </row>
    <row r="890" spans="1:3" ht="56.25" customHeight="1">
      <c r="A890" s="41"/>
      <c r="B890" s="41"/>
      <c r="C890" s="41"/>
    </row>
    <row r="891" spans="1:3" ht="56.25" customHeight="1">
      <c r="A891" s="41"/>
      <c r="B891" s="41"/>
      <c r="C891" s="41"/>
    </row>
    <row r="892" spans="1:3" ht="56.25" customHeight="1">
      <c r="A892" s="41"/>
      <c r="B892" s="41"/>
      <c r="C892" s="41"/>
    </row>
    <row r="893" spans="1:3" ht="56.25" customHeight="1">
      <c r="A893" s="41"/>
      <c r="B893" s="41"/>
      <c r="C893" s="41"/>
    </row>
    <row r="894" spans="1:3" ht="56.25" customHeight="1">
      <c r="A894" s="41"/>
      <c r="B894" s="41"/>
      <c r="C894" s="41"/>
    </row>
    <row r="895" spans="1:3" ht="56.25" customHeight="1">
      <c r="A895" s="41"/>
      <c r="B895" s="41"/>
      <c r="C895" s="41"/>
    </row>
    <row r="896" spans="1:3" ht="56.25" customHeight="1">
      <c r="A896" s="41"/>
      <c r="B896" s="41"/>
      <c r="C896" s="41"/>
    </row>
    <row r="897" spans="1:3" ht="56.25" customHeight="1">
      <c r="A897" s="41"/>
      <c r="B897" s="41"/>
      <c r="C897" s="41"/>
    </row>
    <row r="898" spans="1:3" ht="56.25" customHeight="1">
      <c r="A898" s="41"/>
      <c r="B898" s="41"/>
      <c r="C898" s="41"/>
    </row>
    <row r="899" spans="1:3" ht="56.25" customHeight="1">
      <c r="A899" s="41"/>
      <c r="B899" s="41"/>
      <c r="C899" s="41"/>
    </row>
    <row r="900" spans="1:3" ht="56.25" customHeight="1">
      <c r="A900" s="41"/>
      <c r="B900" s="41"/>
      <c r="C900" s="41"/>
    </row>
    <row r="901" spans="1:3" ht="56.25" customHeight="1">
      <c r="A901" s="41"/>
      <c r="B901" s="41"/>
      <c r="C901" s="41"/>
    </row>
    <row r="902" spans="1:3" ht="56.25" customHeight="1">
      <c r="A902" s="41"/>
      <c r="B902" s="41"/>
      <c r="C902" s="41"/>
    </row>
    <row r="903" spans="1:3" ht="56.25" customHeight="1">
      <c r="A903" s="41"/>
      <c r="B903" s="41"/>
      <c r="C903" s="41"/>
    </row>
    <row r="904" spans="1:3" ht="56.25" customHeight="1">
      <c r="A904" s="41"/>
      <c r="B904" s="41"/>
      <c r="C904" s="41"/>
    </row>
    <row r="905" spans="1:3" ht="56.25" customHeight="1">
      <c r="A905" s="41"/>
      <c r="B905" s="41"/>
      <c r="C905" s="41"/>
    </row>
    <row r="906" spans="1:3" ht="56.25" customHeight="1">
      <c r="A906" s="41"/>
      <c r="B906" s="41"/>
      <c r="C906" s="41"/>
    </row>
    <row r="907" spans="1:3" ht="56.25" customHeight="1">
      <c r="A907" s="41"/>
      <c r="B907" s="41"/>
      <c r="C907" s="41"/>
    </row>
    <row r="908" spans="1:3" ht="56.25" customHeight="1">
      <c r="A908" s="41"/>
      <c r="B908" s="41"/>
      <c r="C908" s="41"/>
    </row>
    <row r="909" spans="1:3" ht="56.25" customHeight="1">
      <c r="A909" s="41"/>
      <c r="B909" s="41"/>
      <c r="C909" s="41"/>
    </row>
    <row r="910" spans="1:3" ht="56.25" customHeight="1">
      <c r="A910" s="41"/>
      <c r="B910" s="41"/>
      <c r="C910" s="41"/>
    </row>
    <row r="911" spans="1:3" ht="56.25" customHeight="1">
      <c r="A911" s="41"/>
      <c r="B911" s="41"/>
      <c r="C911" s="41"/>
    </row>
    <row r="912" spans="1:3" ht="56.25" customHeight="1">
      <c r="A912" s="41"/>
      <c r="B912" s="41"/>
      <c r="C912" s="41"/>
    </row>
    <row r="913" spans="1:3" ht="56.25" customHeight="1">
      <c r="A913" s="41"/>
      <c r="B913" s="41"/>
      <c r="C913" s="41"/>
    </row>
    <row r="914" spans="1:3" ht="56.25" customHeight="1">
      <c r="A914" s="41"/>
      <c r="B914" s="41"/>
      <c r="C914" s="41"/>
    </row>
    <row r="915" spans="1:3" ht="56.25" customHeight="1">
      <c r="A915" s="41"/>
      <c r="B915" s="41"/>
      <c r="C915" s="41"/>
    </row>
    <row r="916" spans="1:3" ht="56.25" customHeight="1">
      <c r="A916" s="41"/>
      <c r="B916" s="41"/>
      <c r="C916" s="41"/>
    </row>
    <row r="917" spans="1:3" ht="56.25" customHeight="1">
      <c r="A917" s="41"/>
      <c r="B917" s="41"/>
      <c r="C917" s="41"/>
    </row>
    <row r="918" spans="1:3" ht="56.25" customHeight="1">
      <c r="A918" s="41"/>
      <c r="B918" s="41"/>
      <c r="C918" s="41"/>
    </row>
    <row r="919" spans="1:3" ht="56.25" customHeight="1">
      <c r="A919" s="41"/>
      <c r="B919" s="41"/>
      <c r="C919" s="41"/>
    </row>
    <row r="920" spans="1:3" ht="56.25" customHeight="1">
      <c r="A920" s="41"/>
      <c r="B920" s="41"/>
      <c r="C920" s="41"/>
    </row>
    <row r="921" spans="1:3" ht="56.25" customHeight="1">
      <c r="A921" s="41"/>
      <c r="B921" s="41"/>
      <c r="C921" s="41"/>
    </row>
    <row r="922" spans="1:3" ht="56.25" customHeight="1">
      <c r="A922" s="41"/>
      <c r="B922" s="41"/>
      <c r="C922" s="41"/>
    </row>
    <row r="923" spans="1:3" ht="56.25" customHeight="1">
      <c r="A923" s="41"/>
      <c r="B923" s="41"/>
      <c r="C923" s="41"/>
    </row>
    <row r="924" spans="1:3" ht="56.25" customHeight="1">
      <c r="A924" s="41"/>
      <c r="B924" s="41"/>
      <c r="C924" s="41"/>
    </row>
    <row r="925" spans="1:3" ht="56.25" customHeight="1">
      <c r="A925" s="41"/>
      <c r="B925" s="41"/>
      <c r="C925" s="41"/>
    </row>
    <row r="926" spans="1:3" ht="56.25" customHeight="1">
      <c r="A926" s="41"/>
      <c r="B926" s="41"/>
      <c r="C926" s="41"/>
    </row>
    <row r="927" spans="1:3" ht="56.25" customHeight="1">
      <c r="A927" s="41"/>
      <c r="B927" s="41"/>
      <c r="C927" s="41"/>
    </row>
    <row r="928" spans="1:3" ht="56.25" customHeight="1">
      <c r="A928" s="41"/>
      <c r="B928" s="41"/>
      <c r="C928" s="41"/>
    </row>
    <row r="929" spans="1:3" ht="56.25" customHeight="1">
      <c r="A929" s="41"/>
      <c r="B929" s="41"/>
      <c r="C929" s="41"/>
    </row>
    <row r="930" spans="1:3" ht="56.25" customHeight="1">
      <c r="A930" s="41"/>
      <c r="B930" s="41"/>
      <c r="C930" s="41"/>
    </row>
    <row r="931" spans="1:3" ht="56.25" customHeight="1">
      <c r="A931" s="41"/>
      <c r="B931" s="41"/>
      <c r="C931" s="41"/>
    </row>
    <row r="932" spans="1:3" ht="56.25" customHeight="1">
      <c r="A932" s="41"/>
      <c r="B932" s="41"/>
      <c r="C932" s="41"/>
    </row>
    <row r="933" spans="1:3" ht="56.25" customHeight="1">
      <c r="A933" s="41"/>
      <c r="B933" s="41"/>
      <c r="C933" s="41"/>
    </row>
    <row r="934" spans="1:3" ht="56.25" customHeight="1">
      <c r="A934" s="41"/>
      <c r="B934" s="41"/>
      <c r="C934" s="41"/>
    </row>
    <row r="935" spans="1:3" ht="56.25" customHeight="1">
      <c r="A935" s="41"/>
      <c r="B935" s="41"/>
      <c r="C935" s="41"/>
    </row>
    <row r="936" spans="1:3" ht="56.25" customHeight="1">
      <c r="A936" s="41"/>
      <c r="B936" s="41"/>
      <c r="C936" s="41"/>
    </row>
    <row r="937" spans="1:3" ht="56.25" customHeight="1">
      <c r="A937" s="41"/>
      <c r="B937" s="41"/>
      <c r="C937" s="41"/>
    </row>
    <row r="938" spans="1:3" ht="56.25" customHeight="1">
      <c r="A938" s="41"/>
      <c r="B938" s="41"/>
      <c r="C938" s="41"/>
    </row>
    <row r="939" spans="1:3" ht="56.25" customHeight="1">
      <c r="A939" s="41"/>
      <c r="B939" s="41"/>
      <c r="C939" s="41"/>
    </row>
    <row r="940" spans="1:3" ht="56.25" customHeight="1">
      <c r="A940" s="41"/>
      <c r="B940" s="41"/>
      <c r="C940" s="41"/>
    </row>
    <row r="941" spans="1:3" ht="56.25" customHeight="1">
      <c r="A941" s="41"/>
      <c r="B941" s="41"/>
      <c r="C941" s="41"/>
    </row>
    <row r="942" spans="1:3" ht="56.25" customHeight="1">
      <c r="A942" s="41"/>
      <c r="B942" s="41"/>
      <c r="C942" s="41"/>
    </row>
    <row r="943" spans="1:3" ht="56.25" customHeight="1">
      <c r="A943" s="41"/>
      <c r="B943" s="41"/>
      <c r="C943" s="41"/>
    </row>
    <row r="944" spans="1:3" ht="56.25" customHeight="1">
      <c r="A944" s="41"/>
      <c r="B944" s="41"/>
      <c r="C944" s="41"/>
    </row>
    <row r="945" spans="1:3" ht="56.25" customHeight="1">
      <c r="A945" s="41"/>
      <c r="B945" s="41"/>
      <c r="C945" s="41"/>
    </row>
    <row r="946" spans="1:3" ht="56.25" customHeight="1">
      <c r="A946" s="41"/>
      <c r="B946" s="41"/>
      <c r="C946" s="41"/>
    </row>
    <row r="947" spans="1:3" ht="56.25" customHeight="1">
      <c r="A947" s="41"/>
      <c r="B947" s="41"/>
      <c r="C947" s="41"/>
    </row>
    <row r="948" spans="1:3" ht="56.25" customHeight="1">
      <c r="A948" s="41"/>
      <c r="B948" s="41"/>
      <c r="C948" s="41"/>
    </row>
    <row r="949" spans="1:3" ht="56.25" customHeight="1">
      <c r="A949" s="41"/>
      <c r="B949" s="41"/>
      <c r="C949" s="41"/>
    </row>
    <row r="950" spans="1:3" ht="56.25" customHeight="1">
      <c r="A950" s="41"/>
      <c r="B950" s="41"/>
      <c r="C950" s="41"/>
    </row>
    <row r="951" spans="1:3" ht="56.25" customHeight="1">
      <c r="A951" s="41"/>
      <c r="B951" s="41"/>
      <c r="C951" s="41"/>
    </row>
    <row r="952" spans="1:3" ht="56.25" customHeight="1">
      <c r="A952" s="41"/>
      <c r="B952" s="41"/>
      <c r="C952" s="41"/>
    </row>
    <row r="953" spans="1:3" ht="56.25" customHeight="1">
      <c r="A953" s="41"/>
      <c r="B953" s="41"/>
      <c r="C953" s="41"/>
    </row>
    <row r="954" spans="1:3" ht="56.25" customHeight="1">
      <c r="A954" s="41"/>
      <c r="B954" s="41"/>
      <c r="C954" s="41"/>
    </row>
    <row r="955" spans="1:3" ht="56.25" customHeight="1">
      <c r="A955" s="41"/>
      <c r="B955" s="41"/>
      <c r="C955" s="41"/>
    </row>
    <row r="956" spans="1:3" ht="56.25" customHeight="1">
      <c r="A956" s="41"/>
      <c r="B956" s="41"/>
      <c r="C956" s="41"/>
    </row>
    <row r="957" spans="1:3" ht="56.25" customHeight="1">
      <c r="A957" s="41"/>
      <c r="B957" s="41"/>
      <c r="C957" s="41"/>
    </row>
    <row r="958" spans="1:3" ht="56.25" customHeight="1">
      <c r="A958" s="41"/>
      <c r="B958" s="41"/>
      <c r="C958" s="41"/>
    </row>
    <row r="959" spans="1:3" ht="56.25" customHeight="1">
      <c r="A959" s="41"/>
      <c r="B959" s="41"/>
      <c r="C959" s="41"/>
    </row>
    <row r="960" spans="1:3" ht="56.25" customHeight="1">
      <c r="A960" s="41"/>
      <c r="B960" s="41"/>
      <c r="C960" s="41"/>
    </row>
    <row r="961" spans="1:3" ht="56.25" customHeight="1">
      <c r="A961" s="41"/>
      <c r="B961" s="41"/>
      <c r="C961" s="41"/>
    </row>
    <row r="962" spans="1:3" ht="56.25" customHeight="1">
      <c r="A962" s="41"/>
      <c r="B962" s="41"/>
      <c r="C962" s="41"/>
    </row>
    <row r="963" spans="1:3" ht="56.25" customHeight="1">
      <c r="A963" s="41"/>
      <c r="B963" s="41"/>
      <c r="C963" s="41"/>
    </row>
    <row r="964" spans="1:3" ht="56.25" customHeight="1">
      <c r="A964" s="41"/>
      <c r="B964" s="41"/>
      <c r="C964" s="41"/>
    </row>
    <row r="965" spans="1:3" ht="56.25" customHeight="1">
      <c r="A965" s="41"/>
      <c r="B965" s="41"/>
      <c r="C965" s="41"/>
    </row>
    <row r="966" spans="1:3" ht="56.25" customHeight="1">
      <c r="A966" s="41"/>
      <c r="B966" s="41"/>
      <c r="C966" s="41"/>
    </row>
    <row r="967" spans="1:3" ht="56.25" customHeight="1">
      <c r="A967" s="41"/>
      <c r="B967" s="41"/>
      <c r="C967" s="41"/>
    </row>
    <row r="968" spans="1:3" ht="56.25" customHeight="1">
      <c r="A968" s="41"/>
      <c r="B968" s="41"/>
      <c r="C968" s="41"/>
    </row>
    <row r="969" spans="1:3" ht="56.25" customHeight="1">
      <c r="A969" s="41"/>
      <c r="B969" s="41"/>
      <c r="C969" s="41"/>
    </row>
    <row r="970" spans="1:3" ht="56.25" customHeight="1">
      <c r="A970" s="41"/>
      <c r="B970" s="41"/>
      <c r="C970" s="41"/>
    </row>
    <row r="971" spans="1:3" ht="56.25" customHeight="1">
      <c r="A971" s="41"/>
      <c r="B971" s="41"/>
      <c r="C971" s="41"/>
    </row>
    <row r="972" spans="1:3" ht="56.25" customHeight="1">
      <c r="A972" s="41"/>
      <c r="B972" s="41"/>
      <c r="C972" s="41"/>
    </row>
    <row r="973" spans="1:3" ht="56.25" customHeight="1">
      <c r="A973" s="41"/>
      <c r="B973" s="41"/>
      <c r="C973" s="41"/>
    </row>
    <row r="974" spans="1:3" ht="56.25" customHeight="1">
      <c r="A974" s="41"/>
      <c r="B974" s="41"/>
      <c r="C974" s="41"/>
    </row>
    <row r="975" spans="1:3" ht="56.25" customHeight="1">
      <c r="A975" s="41"/>
      <c r="B975" s="41"/>
      <c r="C975" s="41"/>
    </row>
    <row r="976" spans="1:3" ht="56.25" customHeight="1">
      <c r="A976" s="41"/>
      <c r="B976" s="41"/>
      <c r="C976" s="41"/>
    </row>
    <row r="977" spans="1:3" ht="56.25" customHeight="1">
      <c r="A977" s="41"/>
      <c r="B977" s="41"/>
      <c r="C977" s="41"/>
    </row>
    <row r="978" spans="1:3" ht="56.25" customHeight="1">
      <c r="A978" s="41"/>
      <c r="B978" s="41"/>
      <c r="C978" s="41"/>
    </row>
    <row r="979" spans="1:3" ht="56.25" customHeight="1">
      <c r="A979" s="41"/>
      <c r="B979" s="41"/>
      <c r="C979" s="41"/>
    </row>
    <row r="980" spans="1:3" ht="56.25" customHeight="1">
      <c r="A980" s="41"/>
      <c r="B980" s="41"/>
      <c r="C980" s="41"/>
    </row>
    <row r="981" spans="1:3" ht="56.25" customHeight="1">
      <c r="A981" s="41"/>
      <c r="B981" s="41"/>
      <c r="C981" s="41"/>
    </row>
    <row r="982" spans="1:3" ht="56.25" customHeight="1">
      <c r="A982" s="41"/>
      <c r="B982" s="41"/>
      <c r="C982" s="41"/>
    </row>
    <row r="983" spans="1:3" ht="56.25" customHeight="1">
      <c r="A983" s="41"/>
      <c r="B983" s="41"/>
      <c r="C983" s="41"/>
    </row>
    <row r="984" spans="1:3" ht="56.25" customHeight="1">
      <c r="A984" s="41"/>
      <c r="B984" s="41"/>
      <c r="C984" s="41"/>
    </row>
    <row r="985" spans="1:3" ht="56.25" customHeight="1">
      <c r="A985" s="41"/>
      <c r="B985" s="41"/>
      <c r="C985" s="41"/>
    </row>
    <row r="986" spans="1:3" ht="56.25" customHeight="1">
      <c r="A986" s="41"/>
      <c r="B986" s="41"/>
      <c r="C986" s="41"/>
    </row>
    <row r="987" spans="1:3" ht="56.25" customHeight="1">
      <c r="A987" s="41"/>
      <c r="B987" s="41"/>
      <c r="C987" s="41"/>
    </row>
    <row r="988" spans="1:3" ht="56.25" customHeight="1">
      <c r="A988" s="41"/>
      <c r="B988" s="41"/>
      <c r="C988" s="41"/>
    </row>
    <row r="989" spans="1:3" ht="56.25" customHeight="1">
      <c r="A989" s="41"/>
      <c r="B989" s="41"/>
      <c r="C989" s="41"/>
    </row>
    <row r="990" spans="1:3" ht="56.25" customHeight="1">
      <c r="A990" s="41"/>
      <c r="B990" s="41"/>
      <c r="C990" s="41"/>
    </row>
    <row r="991" spans="1:3" ht="56.25" customHeight="1">
      <c r="A991" s="41"/>
      <c r="B991" s="41"/>
      <c r="C991" s="41"/>
    </row>
    <row r="992" spans="1:3" ht="56.25" customHeight="1">
      <c r="A992" s="41"/>
      <c r="B992" s="41"/>
      <c r="C992" s="41"/>
    </row>
    <row r="993" spans="1:3" ht="56.25" customHeight="1">
      <c r="A993" s="41"/>
      <c r="B993" s="41"/>
      <c r="C993" s="41"/>
    </row>
    <row r="994" spans="1:3" ht="56.25" customHeight="1">
      <c r="A994" s="41"/>
      <c r="B994" s="41"/>
      <c r="C994" s="41"/>
    </row>
    <row r="995" spans="1:3" ht="56.25" customHeight="1">
      <c r="A995" s="41"/>
      <c r="B995" s="41"/>
      <c r="C995" s="41"/>
    </row>
    <row r="996" spans="1:3" ht="56.25" customHeight="1">
      <c r="A996" s="41"/>
      <c r="B996" s="41"/>
      <c r="C996" s="41"/>
    </row>
    <row r="997" spans="1:3" ht="56.25" customHeight="1">
      <c r="A997" s="41"/>
      <c r="B997" s="41"/>
      <c r="C997" s="41"/>
    </row>
    <row r="998" spans="1:3" ht="56.25" customHeight="1">
      <c r="A998" s="41"/>
      <c r="B998" s="41"/>
      <c r="C998" s="41"/>
    </row>
    <row r="999" spans="1:3" ht="56.25" customHeight="1">
      <c r="A999" s="41"/>
      <c r="B999" s="41"/>
      <c r="C999" s="41"/>
    </row>
    <row r="1000" spans="1:3" ht="56.25" customHeight="1">
      <c r="A1000" s="41"/>
      <c r="B1000" s="41"/>
      <c r="C1000" s="41"/>
    </row>
  </sheetData>
  <mergeCells count="1">
    <mergeCell ref="A1:C1"/>
  </mergeCells>
  <hyperlinks>
    <hyperlink ref="B3" r:id="rId1" display="http://www.consiglioveneto.it/crvportal/leggi/2000/00lr0001.html?numLegge=1&amp;annoLegge=2000&amp;tipoLegge=Alr"/>
    <hyperlink ref="C3" r:id="rId2" display="https://www.venetosviluppo.it/alfresco/service/prodatt/Finanziamenti/LR_2000_01/Mod_FEM_LR0100_001 Scheda internet Imp Femm.pdf"/>
    <hyperlink ref="B4" r:id="rId3" display="http://www.consiglioveneto.it/crvportal/leggi/2005/05lr0017.html?numLegge=17&amp;annoLegge=2005&amp;tipoLegge=Alr"/>
    <hyperlink ref="C4" r:id="rId4" display="http://bur.regione.veneto.it/BurvServices/pubblica/DettaglioDgr.aspx?id=242118"/>
    <hyperlink ref="B5" r:id="rId5" display="http://www.consiglioveneto.it/crvportal/leggi/2004/04lr0019.html?numLegge=19&amp;annoLegge=2004&amp;tipoLegge=Alr"/>
    <hyperlink ref="C5" r:id="rId6" display="http://bur.regione.veneto.it/BurvServices/pubblica/DettaglioDgr.aspx?id=251684"/>
    <hyperlink ref="B6" r:id="rId7" display="http://www.consiglioveneto.it/crvportal/leggi/2001/01lr0005.html?numLegge=5&amp;annoLegge=2001&amp;tipoLegge=Alr"/>
    <hyperlink ref="C6" r:id="rId8" display="http://bur.regione.veneto.it/BurvServices/pubblica/DettaglioDgr.aspx?id=246308"/>
    <hyperlink ref="B7" r:id="rId9" display="http://www.consiglioveneto.it/crvportal/leggi/2002/02lr0002.html?numLegge=2&amp;annoLegge=2002&amp;tipoLegge=Alr"/>
    <hyperlink ref="C7" r:id="rId10" display="http://bur.regione.veneto.it/BurvServices/Pubblica/DettaglioDgr.aspx?id=211964"/>
    <hyperlink ref="B8" r:id="rId11" display="http://www.consiglioveneto.it/crvportal/leggi/1993/93lr0048.html?numLegge=48&amp;annoLegge=1993&amp;tipoLegge=Alr"/>
    <hyperlink ref="C8" r:id="rId12" display="http://bur.regione.veneto.it/BurvServices/Pubblica/DettaglioDgr.aspx?id=215786"/>
    <hyperlink ref="B9" r:id="rId13" display="http://www.consiglioveneto.it/crvportal/leggi/1999/99lr0057.html?numLegge=57&amp;annoLegge=1999&amp;tipoLegge=Alr"/>
    <hyperlink ref="C9" r:id="rId14" display="http://bur.regione.veneto.it/BurvServices/Pubblica/DettaglioDgr.aspx?id=202102"/>
    <hyperlink ref="B10" r:id="rId15" display="http://bur.regione.veneto.it/BurvServices/Pubblica/DettaglioDgr.aspx?id=259401"/>
    <hyperlink ref="C10" r:id="rId16" display="http://bur.regione.veneto.it/BurvServices/pubblica/DettaglioDgr.aspx?id=264622"/>
    <hyperlink ref="B11" r:id="rId17" display="http://bur.regione.veneto.it/BurvServices/Pubblica/DettaglioDgr.aspx?id=246474"/>
    <hyperlink ref="C11" r:id="rId18" display="http://bur.regione.veneto.it/BurvServices/Pubblica/DettaglioDgr.aspx?id=246474"/>
    <hyperlink ref="B12" r:id="rId19" display="http://bur.regione.veneto.it/BurvServices/Pubblica/DettaglioDgr.aspx?id=261021"/>
    <hyperlink ref="C12" r:id="rId20" display="http://bur.regione.veneto.it/BurvServices/pubblica/DettaglioDecreto.aspx?id=292069"/>
    <hyperlink ref="B13" r:id="rId21" display="http://www.consiglioveneto.it/crvportal/leggi/2002/02lr0002.html?numLegge=2&amp;annoLegge=2002&amp;tipoLegge=Alr"/>
    <hyperlink ref="C13" r:id="rId22" display="http://bur.regione.veneto.it/BurvServices/Pubblica/DettaglioDgr.aspx?id=251684"/>
    <hyperlink ref="B14" r:id="rId23" display="http://www.consiglioveneto.it/crvportal/leggi/2001/01lr0005.html?numLegge=5&amp;annoLegge=2001&amp;tipoLegge=Alr"/>
    <hyperlink ref="C14" r:id="rId24" display="http://www.venetosviluppo.it/portal/portal/vs/Attivita/Agevolata/ProdottiWindow?action=2&amp;categoria=Finanziamenti&amp;prodotto=%2FFinanziamenti%2FLR_2001_05"/>
    <hyperlink ref="B15" r:id="rId25" display="http://www.consiglioveneto.it/crvportal/leggi/2001/01lr0003.html?numLegge=3&amp;annoLegge=2001&amp;tipoLegge=Alr"/>
    <hyperlink ref="C15" r:id="rId26" display="http://bur.regione.veneto.it/BurvServices/Pubblica/DettaglioDgr.aspx?id=208907"/>
    <hyperlink ref="B16" r:id="rId27" display="http://www.consiglioveneto.it/crvportal/leggi/2000/00lr0001.html?numLegge=1&amp;annoLegge=2000&amp;tipoLegge=Alr"/>
    <hyperlink ref="C16" r:id="rId28" display="http://bur.regione.veneto.it/BurvServices/Pubblica/DettaglioDgr.aspx?id=192520"/>
    <hyperlink ref="B17" r:id="rId29" display="http://www.consiglioveneto.it/crvportal/leggi/1997/97lr0003.html?numLegge=3&amp;annoLegge=1997&amp;tipoLegge=Alr"/>
    <hyperlink ref="C17" r:id="rId30" display="http://bur.regione.veneto.it/BurvServices/Pubblica/DettaglioDgr.aspx?id=212288&amp;highlight=true"/>
    <hyperlink ref="B18" r:id="rId31" display="http://www.consiglioveneto.it/crvportal/leggi/1996/96lr0001.html?numLegge=1&amp;annoLegge=1996&amp;tipoLegge=Alr"/>
    <hyperlink ref="C18" r:id="rId32" display="http://bur.regione.veneto.it/BurvServices/Pubblica/DettaglioDgr.aspx?id=223154"/>
    <hyperlink ref="B19" r:id="rId33" display="http://www.normattiva.it/uri-res/N2Ls?urn:nir:stato:legge:1965-11-28;1329"/>
    <hyperlink ref="C19" r:id="rId34" display="http://bur.regione.veneto.it/BurvServices/Pubblica/DettaglioDecreto.aspx?id=212806"/>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C1000"/>
  <sheetViews>
    <sheetView workbookViewId="0">
      <selection sqref="A1:C1"/>
    </sheetView>
  </sheetViews>
  <sheetFormatPr defaultColWidth="46.85546875" defaultRowHeight="56.25" customHeight="1"/>
  <sheetData>
    <row r="1" spans="1:3" ht="45" customHeight="1">
      <c r="A1" s="54" t="s">
        <v>248</v>
      </c>
      <c r="B1" s="63"/>
      <c r="C1" s="63"/>
    </row>
    <row r="2" spans="1:3" ht="56.25" customHeight="1">
      <c r="A2" s="37" t="s">
        <v>1</v>
      </c>
      <c r="B2" s="38" t="s">
        <v>2</v>
      </c>
      <c r="C2" s="38" t="s">
        <v>3</v>
      </c>
    </row>
    <row r="3" spans="1:3" ht="56.25" customHeight="1">
      <c r="A3" s="39" t="s">
        <v>249</v>
      </c>
      <c r="B3" s="40" t="str">
        <f>HYPERLINK("http://www.consiglioveneto.it/crvportal/leggi/2008/08lr0003.html?numLegge=3&amp;annoLegge=2008&amp;tipoLegge=Alr","Legge regionale 4 aprile 2003, n. 8, art. 10 bis")</f>
        <v>Legge regionale 4 aprile 2003, n. 8, art. 10 bis</v>
      </c>
      <c r="C3" s="40" t="str">
        <f>HYPERLINK("http://bur.regione.veneto.it/BurvServices/Pubblica/DettaglioDgr.aspx?id=217622","Bur n. 69 del 21/08/2009. Dgr n. 2548 del 4/08/2009")</f>
        <v>Bur n. 69 del 21/08/2009. Dgr n. 2548 del 4/08/2009</v>
      </c>
    </row>
    <row r="4" spans="1:3" ht="56.25" customHeight="1">
      <c r="A4" s="39" t="s">
        <v>250</v>
      </c>
      <c r="B4" s="40" t="str">
        <f>HYPERLINK("http://www.consiglioveneto.it/crvportal/leggi/2014/14lr0013.html?numLegge=13&amp;annoLegge=2014&amp;tipoLegge=Alr","Legge Regionale 30 maggio 2014, n. 13, articolo 2, comma 3 e articolo 5")</f>
        <v>Legge Regionale 30 maggio 2014, n. 13, articolo 2, comma 3 e articolo 5</v>
      </c>
      <c r="C4" s="40" t="str">
        <f>HYPERLINK("http://bur.regione.veneto.it/BurvServices/Pubblica/DettaglioDgr.aspx?id=282939","Bur n. 95 del 03 ottobre 2014
Dgr. n. 1789 del 29 settembre 2014")</f>
        <v>Bur n. 95 del 03 ottobre 2014
Dgr. n. 1789 del 29 settembre 2014</v>
      </c>
    </row>
    <row r="5" spans="1:3" ht="56.25" customHeight="1">
      <c r="A5" s="39" t="s">
        <v>251</v>
      </c>
      <c r="B5" s="40" t="str">
        <f>HYPERLINK("http://bur.regione.veneto.it/BurvServices/Pubblica/DettaglioDgr.aspx?id=259401","Bur n. 89 del 22 ottobre 2013
Dgr. n. 1813 del 03 ottobre 2013
""Area Polesine. Iniziative a sostegno del territorio. Protocollo d'Intesa con il Ministero dello Sviluppo Economico"" del 21 marzo 2013
")</f>
        <v xml:space="preserve">Bur n. 89 del 22 ottobre 2013
Dgr. n. 1813 del 03 ottobre 2013
"Area Polesine. Iniziative a sostegno del territorio. Protocollo d'Intesa con il Ministero dello Sviluppo Economico" del 21 marzo 2013
</v>
      </c>
      <c r="C5" s="40" t="str">
        <f>HYPERLINK("http://bur.regione.veneto.it/BurvServices/pubblica/DettaglioDgr.aspx?id=270419","Bur n. 29 del 14 marzo 2014
Dgr n. 304 del 11 marzo 2014")</f>
        <v>Bur n. 29 del 14 marzo 2014
Dgr n. 304 del 11 marzo 2014</v>
      </c>
    </row>
    <row r="6" spans="1:3" ht="56.25" customHeight="1">
      <c r="A6" s="39" t="s">
        <v>252</v>
      </c>
      <c r="B6" s="40" t="str">
        <f>HYPERLINK("http://www.consiglioveneto.it/crvportal/leggi/2007/07lr0009.html?numLegge=9&amp;annoLegge=2007&amp;tipoLegge=Alr","Legge regionale 18 maggio 2007, n. 9")</f>
        <v>Legge regionale 18 maggio 2007, n. 9</v>
      </c>
      <c r="C6" s="40" t="str">
        <f>HYPERLINK("http://bur.regione.veneto.it/BurvServices/pubblica/DettaglioDgr.aspx?id=245903","Bur n. 19 del 22 febbraio 2013
Dgr. n. 156 del 11 febbraio 2013
")</f>
        <v xml:space="preserve">Bur n. 19 del 22 febbraio 2013
Dgr. n. 156 del 11 febbraio 2013
</v>
      </c>
    </row>
    <row r="7" spans="1:3" ht="56.25" customHeight="1">
      <c r="A7" s="42" t="s">
        <v>253</v>
      </c>
      <c r="B7" s="40" t="str">
        <f>HYPERLINK("http://www.consiglioveneto.it/crvportal/leggi/2007/07lr0009.html?numLegge=9&amp;annoLegge=2007&amp;tipoLegge=Alr","Legge regionale 18 maggio 2007, n. 9
")</f>
        <v xml:space="preserve">Legge regionale 18 maggio 2007, n. 9
</v>
      </c>
      <c r="C7" s="40" t="str">
        <f>HYPERLINK("http://bur.regione.veneto.it/BurvServices/Pubblica/DettaglioDgr.aspx?id=232145","Bur n. 31 del 29/04/2011 Dgr. N.
468 del 19/04/2011")</f>
        <v>Bur n. 31 del 29/04/2011 Dgr. N.
468 del 19/04/2011</v>
      </c>
    </row>
    <row r="8" spans="1:3" ht="56.25" customHeight="1">
      <c r="A8" s="39" t="s">
        <v>254</v>
      </c>
      <c r="B8" s="40" t="str">
        <f>HYPERLINK("http://www.consiglioveneto.it/crvportal/leggi/2007/07lr0009.html?numLegge=9&amp;annoLegge=2007&amp;tipoLegge=Alr","Legge regionale 18 maggio 2007, n. 9")</f>
        <v>Legge regionale 18 maggio 2007, n. 9</v>
      </c>
      <c r="C8" s="40" t="str">
        <f>HYPERLINK("http://bur.regione.veneto.it/BurvServices/pubblica/DettaglioDecreto.aspx?id=213012","Bur n. 12 del 06/02/2009
Ddr n. 2 del 26 gennaio 2009
")</f>
        <v xml:space="preserve">Bur n. 12 del 06/02/2009
Ddr n. 2 del 26 gennaio 2009
</v>
      </c>
    </row>
    <row r="9" spans="1:3" ht="56.25" customHeight="1">
      <c r="A9" s="41"/>
      <c r="B9" s="41"/>
      <c r="C9" s="41"/>
    </row>
    <row r="10" spans="1:3" ht="56.25" customHeight="1">
      <c r="A10" s="41"/>
      <c r="B10" s="41"/>
      <c r="C10" s="41"/>
    </row>
    <row r="11" spans="1:3" ht="56.25" customHeight="1">
      <c r="A11" s="41"/>
      <c r="B11" s="41"/>
      <c r="C11" s="41"/>
    </row>
    <row r="12" spans="1:3" ht="56.25" customHeight="1">
      <c r="A12" s="41"/>
      <c r="B12" s="41"/>
      <c r="C12" s="41"/>
    </row>
    <row r="13" spans="1:3" ht="56.25" customHeight="1">
      <c r="A13" s="41"/>
      <c r="B13" s="41"/>
      <c r="C13" s="41"/>
    </row>
    <row r="14" spans="1:3" ht="56.25" customHeight="1">
      <c r="A14" s="41"/>
      <c r="B14" s="41"/>
      <c r="C14" s="41"/>
    </row>
    <row r="15" spans="1:3" ht="56.25" customHeight="1">
      <c r="A15" s="41"/>
      <c r="B15" s="41"/>
      <c r="C15" s="41"/>
    </row>
    <row r="16" spans="1:3" ht="56.25" customHeight="1">
      <c r="A16" s="41"/>
      <c r="B16" s="41"/>
      <c r="C16" s="41"/>
    </row>
    <row r="17" spans="1:3" ht="56.25" customHeight="1">
      <c r="A17" s="41"/>
      <c r="B17" s="41"/>
      <c r="C17" s="41"/>
    </row>
    <row r="18" spans="1:3" ht="56.25" customHeight="1">
      <c r="A18" s="41"/>
      <c r="B18" s="41"/>
      <c r="C18" s="41"/>
    </row>
    <row r="19" spans="1:3" ht="56.25" customHeight="1">
      <c r="A19" s="41"/>
      <c r="B19" s="41"/>
      <c r="C19" s="41"/>
    </row>
    <row r="20" spans="1:3" ht="56.25" customHeight="1">
      <c r="A20" s="41"/>
      <c r="B20" s="41"/>
      <c r="C20" s="41"/>
    </row>
    <row r="21" spans="1:3" ht="56.25" customHeight="1">
      <c r="A21" s="41"/>
      <c r="B21" s="41"/>
      <c r="C21" s="41"/>
    </row>
    <row r="22" spans="1:3" ht="56.25" customHeight="1">
      <c r="A22" s="41"/>
      <c r="B22" s="41"/>
      <c r="C22" s="41"/>
    </row>
    <row r="23" spans="1:3" ht="56.25" customHeight="1">
      <c r="A23" s="41"/>
      <c r="B23" s="41"/>
      <c r="C23" s="41"/>
    </row>
    <row r="24" spans="1:3" ht="56.25" customHeight="1">
      <c r="A24" s="41"/>
      <c r="B24" s="41"/>
      <c r="C24" s="41"/>
    </row>
    <row r="25" spans="1:3" ht="56.25" customHeight="1">
      <c r="A25" s="41"/>
      <c r="B25" s="41"/>
      <c r="C25" s="41"/>
    </row>
    <row r="26" spans="1:3" ht="56.25" customHeight="1">
      <c r="A26" s="41"/>
      <c r="B26" s="41"/>
      <c r="C26" s="41"/>
    </row>
    <row r="27" spans="1:3" ht="56.25" customHeight="1">
      <c r="A27" s="41"/>
      <c r="B27" s="41"/>
      <c r="C27" s="41"/>
    </row>
    <row r="28" spans="1:3" ht="56.25" customHeight="1">
      <c r="A28" s="41"/>
      <c r="B28" s="41"/>
      <c r="C28" s="41"/>
    </row>
    <row r="29" spans="1:3" ht="56.25" customHeight="1">
      <c r="A29" s="41"/>
      <c r="B29" s="41"/>
      <c r="C29" s="41"/>
    </row>
    <row r="30" spans="1:3" ht="56.25" customHeight="1">
      <c r="A30" s="41"/>
      <c r="B30" s="41"/>
      <c r="C30" s="41"/>
    </row>
    <row r="31" spans="1:3" ht="56.25" customHeight="1">
      <c r="A31" s="41"/>
      <c r="B31" s="41"/>
      <c r="C31" s="41"/>
    </row>
    <row r="32" spans="1:3" ht="56.25" customHeight="1">
      <c r="A32" s="41"/>
      <c r="B32" s="41"/>
      <c r="C32" s="41"/>
    </row>
    <row r="33" spans="1:3" ht="56.25" customHeight="1">
      <c r="A33" s="41"/>
      <c r="B33" s="41"/>
      <c r="C33" s="41"/>
    </row>
    <row r="34" spans="1:3" ht="56.25" customHeight="1">
      <c r="A34" s="41"/>
      <c r="B34" s="41"/>
      <c r="C34" s="41"/>
    </row>
    <row r="35" spans="1:3" ht="56.25" customHeight="1">
      <c r="A35" s="41"/>
      <c r="B35" s="41"/>
      <c r="C35" s="41"/>
    </row>
    <row r="36" spans="1:3" ht="56.25" customHeight="1">
      <c r="A36" s="41"/>
      <c r="B36" s="41"/>
      <c r="C36" s="41"/>
    </row>
    <row r="37" spans="1:3" ht="56.25" customHeight="1">
      <c r="A37" s="41"/>
      <c r="B37" s="41"/>
      <c r="C37" s="41"/>
    </row>
    <row r="38" spans="1:3" ht="56.25" customHeight="1">
      <c r="A38" s="41"/>
      <c r="B38" s="41"/>
      <c r="C38" s="41"/>
    </row>
    <row r="39" spans="1:3" ht="56.25" customHeight="1">
      <c r="A39" s="41"/>
      <c r="B39" s="41"/>
      <c r="C39" s="41"/>
    </row>
    <row r="40" spans="1:3" ht="56.25" customHeight="1">
      <c r="A40" s="41"/>
      <c r="B40" s="41"/>
      <c r="C40" s="41"/>
    </row>
    <row r="41" spans="1:3" ht="56.25" customHeight="1">
      <c r="A41" s="41"/>
      <c r="B41" s="41"/>
      <c r="C41" s="41"/>
    </row>
    <row r="42" spans="1:3" ht="56.25" customHeight="1">
      <c r="A42" s="41"/>
      <c r="B42" s="41"/>
      <c r="C42" s="41"/>
    </row>
    <row r="43" spans="1:3" ht="56.25" customHeight="1">
      <c r="A43" s="41"/>
      <c r="B43" s="41"/>
      <c r="C43" s="41"/>
    </row>
    <row r="44" spans="1:3" ht="56.25" customHeight="1">
      <c r="A44" s="41"/>
      <c r="B44" s="41"/>
      <c r="C44" s="41"/>
    </row>
    <row r="45" spans="1:3" ht="56.25" customHeight="1">
      <c r="A45" s="41"/>
      <c r="B45" s="41"/>
      <c r="C45" s="41"/>
    </row>
    <row r="46" spans="1:3" ht="56.25" customHeight="1">
      <c r="A46" s="41"/>
      <c r="B46" s="41"/>
      <c r="C46" s="41"/>
    </row>
    <row r="47" spans="1:3" ht="56.25" customHeight="1">
      <c r="A47" s="41"/>
      <c r="B47" s="41"/>
      <c r="C47" s="41"/>
    </row>
    <row r="48" spans="1:3" ht="56.25" customHeight="1">
      <c r="A48" s="41"/>
      <c r="B48" s="41"/>
      <c r="C48" s="41"/>
    </row>
    <row r="49" spans="1:3" ht="56.25" customHeight="1">
      <c r="A49" s="41"/>
      <c r="B49" s="41"/>
      <c r="C49" s="41"/>
    </row>
    <row r="50" spans="1:3" ht="56.25" customHeight="1">
      <c r="A50" s="41"/>
      <c r="B50" s="41"/>
      <c r="C50" s="41"/>
    </row>
    <row r="51" spans="1:3" ht="56.25" customHeight="1">
      <c r="A51" s="41"/>
      <c r="B51" s="41"/>
      <c r="C51" s="41"/>
    </row>
    <row r="52" spans="1:3" ht="56.25" customHeight="1">
      <c r="A52" s="41"/>
      <c r="B52" s="41"/>
      <c r="C52" s="41"/>
    </row>
    <row r="53" spans="1:3" ht="56.25" customHeight="1">
      <c r="A53" s="41"/>
      <c r="B53" s="41"/>
      <c r="C53" s="41"/>
    </row>
    <row r="54" spans="1:3" ht="56.25" customHeight="1">
      <c r="A54" s="41"/>
      <c r="B54" s="41"/>
      <c r="C54" s="41"/>
    </row>
    <row r="55" spans="1:3" ht="56.25" customHeight="1">
      <c r="A55" s="41"/>
      <c r="B55" s="41"/>
      <c r="C55" s="41"/>
    </row>
    <row r="56" spans="1:3" ht="56.25" customHeight="1">
      <c r="A56" s="41"/>
      <c r="B56" s="41"/>
      <c r="C56" s="41"/>
    </row>
    <row r="57" spans="1:3" ht="56.25" customHeight="1">
      <c r="A57" s="41"/>
      <c r="B57" s="41"/>
      <c r="C57" s="41"/>
    </row>
    <row r="58" spans="1:3" ht="56.25" customHeight="1">
      <c r="A58" s="41"/>
      <c r="B58" s="41"/>
      <c r="C58" s="41"/>
    </row>
    <row r="59" spans="1:3" ht="56.25" customHeight="1">
      <c r="A59" s="41"/>
      <c r="B59" s="41"/>
      <c r="C59" s="41"/>
    </row>
    <row r="60" spans="1:3" ht="56.25" customHeight="1">
      <c r="A60" s="41"/>
      <c r="B60" s="41"/>
      <c r="C60" s="41"/>
    </row>
    <row r="61" spans="1:3" ht="56.25" customHeight="1">
      <c r="A61" s="41"/>
      <c r="B61" s="41"/>
      <c r="C61" s="41"/>
    </row>
    <row r="62" spans="1:3" ht="56.25" customHeight="1">
      <c r="A62" s="41"/>
      <c r="B62" s="41"/>
      <c r="C62" s="41"/>
    </row>
    <row r="63" spans="1:3" ht="56.25" customHeight="1">
      <c r="A63" s="41"/>
      <c r="B63" s="41"/>
      <c r="C63" s="41"/>
    </row>
    <row r="64" spans="1:3" ht="56.25" customHeight="1">
      <c r="A64" s="41"/>
      <c r="B64" s="41"/>
      <c r="C64" s="41"/>
    </row>
    <row r="65" spans="1:3" ht="56.25" customHeight="1">
      <c r="A65" s="41"/>
      <c r="B65" s="41"/>
      <c r="C65" s="41"/>
    </row>
    <row r="66" spans="1:3" ht="56.25" customHeight="1">
      <c r="A66" s="41"/>
      <c r="B66" s="41"/>
      <c r="C66" s="41"/>
    </row>
    <row r="67" spans="1:3" ht="56.25" customHeight="1">
      <c r="A67" s="41"/>
      <c r="B67" s="41"/>
      <c r="C67" s="41"/>
    </row>
    <row r="68" spans="1:3" ht="56.25" customHeight="1">
      <c r="A68" s="41"/>
      <c r="B68" s="41"/>
      <c r="C68" s="41"/>
    </row>
    <row r="69" spans="1:3" ht="56.25" customHeight="1">
      <c r="A69" s="41"/>
      <c r="B69" s="41"/>
      <c r="C69" s="41"/>
    </row>
    <row r="70" spans="1:3" ht="56.25" customHeight="1">
      <c r="A70" s="41"/>
      <c r="B70" s="41"/>
      <c r="C70" s="41"/>
    </row>
    <row r="71" spans="1:3" ht="56.25" customHeight="1">
      <c r="A71" s="41"/>
      <c r="B71" s="41"/>
      <c r="C71" s="41"/>
    </row>
    <row r="72" spans="1:3" ht="56.25" customHeight="1">
      <c r="A72" s="41"/>
      <c r="B72" s="41"/>
      <c r="C72" s="41"/>
    </row>
    <row r="73" spans="1:3" ht="56.25" customHeight="1">
      <c r="A73" s="41"/>
      <c r="B73" s="41"/>
      <c r="C73" s="41"/>
    </row>
    <row r="74" spans="1:3" ht="56.25" customHeight="1">
      <c r="A74" s="41"/>
      <c r="B74" s="41"/>
      <c r="C74" s="41"/>
    </row>
    <row r="75" spans="1:3" ht="56.25" customHeight="1">
      <c r="A75" s="41"/>
      <c r="B75" s="41"/>
      <c r="C75" s="41"/>
    </row>
    <row r="76" spans="1:3" ht="56.25" customHeight="1">
      <c r="A76" s="41"/>
      <c r="B76" s="41"/>
      <c r="C76" s="41"/>
    </row>
    <row r="77" spans="1:3" ht="56.25" customHeight="1">
      <c r="A77" s="41"/>
      <c r="B77" s="41"/>
      <c r="C77" s="41"/>
    </row>
    <row r="78" spans="1:3" ht="56.25" customHeight="1">
      <c r="A78" s="41"/>
      <c r="B78" s="41"/>
      <c r="C78" s="41"/>
    </row>
    <row r="79" spans="1:3" ht="56.25" customHeight="1">
      <c r="A79" s="41"/>
      <c r="B79" s="41"/>
      <c r="C79" s="41"/>
    </row>
    <row r="80" spans="1:3" ht="56.25" customHeight="1">
      <c r="A80" s="41"/>
      <c r="B80" s="41"/>
      <c r="C80" s="41"/>
    </row>
    <row r="81" spans="1:3" ht="56.25" customHeight="1">
      <c r="A81" s="41"/>
      <c r="B81" s="41"/>
      <c r="C81" s="41"/>
    </row>
    <row r="82" spans="1:3" ht="56.25" customHeight="1">
      <c r="A82" s="41"/>
      <c r="B82" s="41"/>
      <c r="C82" s="41"/>
    </row>
    <row r="83" spans="1:3" ht="56.25" customHeight="1">
      <c r="A83" s="41"/>
      <c r="B83" s="41"/>
      <c r="C83" s="41"/>
    </row>
    <row r="84" spans="1:3" ht="56.25" customHeight="1">
      <c r="A84" s="41"/>
      <c r="B84" s="41"/>
      <c r="C84" s="41"/>
    </row>
    <row r="85" spans="1:3" ht="56.25" customHeight="1">
      <c r="A85" s="41"/>
      <c r="B85" s="41"/>
      <c r="C85" s="41"/>
    </row>
    <row r="86" spans="1:3" ht="56.25" customHeight="1">
      <c r="A86" s="41"/>
      <c r="B86" s="41"/>
      <c r="C86" s="41"/>
    </row>
    <row r="87" spans="1:3" ht="56.25" customHeight="1">
      <c r="A87" s="41"/>
      <c r="B87" s="41"/>
      <c r="C87" s="41"/>
    </row>
    <row r="88" spans="1:3" ht="56.25" customHeight="1">
      <c r="A88" s="41"/>
      <c r="B88" s="41"/>
      <c r="C88" s="41"/>
    </row>
    <row r="89" spans="1:3" ht="56.25" customHeight="1">
      <c r="A89" s="41"/>
      <c r="B89" s="41"/>
      <c r="C89" s="41"/>
    </row>
    <row r="90" spans="1:3" ht="56.25" customHeight="1">
      <c r="A90" s="41"/>
      <c r="B90" s="41"/>
      <c r="C90" s="41"/>
    </row>
    <row r="91" spans="1:3" ht="56.25" customHeight="1">
      <c r="A91" s="41"/>
      <c r="B91" s="41"/>
      <c r="C91" s="41"/>
    </row>
    <row r="92" spans="1:3" ht="56.25" customHeight="1">
      <c r="A92" s="41"/>
      <c r="B92" s="41"/>
      <c r="C92" s="41"/>
    </row>
    <row r="93" spans="1:3" ht="56.25" customHeight="1">
      <c r="A93" s="41"/>
      <c r="B93" s="41"/>
      <c r="C93" s="41"/>
    </row>
    <row r="94" spans="1:3" ht="56.25" customHeight="1">
      <c r="A94" s="41"/>
      <c r="B94" s="41"/>
      <c r="C94" s="41"/>
    </row>
    <row r="95" spans="1:3" ht="56.25" customHeight="1">
      <c r="A95" s="41"/>
      <c r="B95" s="41"/>
      <c r="C95" s="41"/>
    </row>
    <row r="96" spans="1:3" ht="56.25" customHeight="1">
      <c r="A96" s="41"/>
      <c r="B96" s="41"/>
      <c r="C96" s="41"/>
    </row>
    <row r="97" spans="1:3" ht="56.25" customHeight="1">
      <c r="A97" s="41"/>
      <c r="B97" s="41"/>
      <c r="C97" s="41"/>
    </row>
    <row r="98" spans="1:3" ht="56.25" customHeight="1">
      <c r="A98" s="41"/>
      <c r="B98" s="41"/>
      <c r="C98" s="41"/>
    </row>
    <row r="99" spans="1:3" ht="56.25" customHeight="1">
      <c r="A99" s="41"/>
      <c r="B99" s="41"/>
      <c r="C99" s="41"/>
    </row>
    <row r="100" spans="1:3" ht="56.25" customHeight="1">
      <c r="A100" s="41"/>
      <c r="B100" s="41"/>
      <c r="C100" s="41"/>
    </row>
    <row r="101" spans="1:3" ht="56.25" customHeight="1">
      <c r="A101" s="41"/>
      <c r="B101" s="41"/>
      <c r="C101" s="41"/>
    </row>
    <row r="102" spans="1:3" ht="56.25" customHeight="1">
      <c r="A102" s="41"/>
      <c r="B102" s="41"/>
      <c r="C102" s="41"/>
    </row>
    <row r="103" spans="1:3" ht="56.25" customHeight="1">
      <c r="A103" s="41"/>
      <c r="B103" s="41"/>
      <c r="C103" s="41"/>
    </row>
    <row r="104" spans="1:3" ht="56.25" customHeight="1">
      <c r="A104" s="41"/>
      <c r="B104" s="41"/>
      <c r="C104" s="41"/>
    </row>
    <row r="105" spans="1:3" ht="56.25" customHeight="1">
      <c r="A105" s="41"/>
      <c r="B105" s="41"/>
      <c r="C105" s="41"/>
    </row>
    <row r="106" spans="1:3" ht="56.25" customHeight="1">
      <c r="A106" s="41"/>
      <c r="B106" s="41"/>
      <c r="C106" s="41"/>
    </row>
    <row r="107" spans="1:3" ht="56.25" customHeight="1">
      <c r="A107" s="41"/>
      <c r="B107" s="41"/>
      <c r="C107" s="41"/>
    </row>
    <row r="108" spans="1:3" ht="56.25" customHeight="1">
      <c r="A108" s="41"/>
      <c r="B108" s="41"/>
      <c r="C108" s="41"/>
    </row>
    <row r="109" spans="1:3" ht="56.25" customHeight="1">
      <c r="A109" s="41"/>
      <c r="B109" s="41"/>
      <c r="C109" s="41"/>
    </row>
    <row r="110" spans="1:3" ht="56.25" customHeight="1">
      <c r="A110" s="41"/>
      <c r="B110" s="41"/>
      <c r="C110" s="41"/>
    </row>
    <row r="111" spans="1:3" ht="56.25" customHeight="1">
      <c r="A111" s="41"/>
      <c r="B111" s="41"/>
      <c r="C111" s="41"/>
    </row>
    <row r="112" spans="1:3" ht="56.25" customHeight="1">
      <c r="A112" s="41"/>
      <c r="B112" s="41"/>
      <c r="C112" s="41"/>
    </row>
    <row r="113" spans="1:3" ht="56.25" customHeight="1">
      <c r="A113" s="41"/>
      <c r="B113" s="41"/>
      <c r="C113" s="41"/>
    </row>
    <row r="114" spans="1:3" ht="56.25" customHeight="1">
      <c r="A114" s="41"/>
      <c r="B114" s="41"/>
      <c r="C114" s="41"/>
    </row>
    <row r="115" spans="1:3" ht="56.25" customHeight="1">
      <c r="A115" s="41"/>
      <c r="B115" s="41"/>
      <c r="C115" s="41"/>
    </row>
    <row r="116" spans="1:3" ht="56.25" customHeight="1">
      <c r="A116" s="41"/>
      <c r="B116" s="41"/>
      <c r="C116" s="41"/>
    </row>
    <row r="117" spans="1:3" ht="56.25" customHeight="1">
      <c r="A117" s="41"/>
      <c r="B117" s="41"/>
      <c r="C117" s="41"/>
    </row>
    <row r="118" spans="1:3" ht="56.25" customHeight="1">
      <c r="A118" s="41"/>
      <c r="B118" s="41"/>
      <c r="C118" s="41"/>
    </row>
    <row r="119" spans="1:3" ht="56.25" customHeight="1">
      <c r="A119" s="41"/>
      <c r="B119" s="41"/>
      <c r="C119" s="41"/>
    </row>
    <row r="120" spans="1:3" ht="56.25" customHeight="1">
      <c r="A120" s="41"/>
      <c r="B120" s="41"/>
      <c r="C120" s="41"/>
    </row>
    <row r="121" spans="1:3" ht="56.25" customHeight="1">
      <c r="A121" s="41"/>
      <c r="B121" s="41"/>
      <c r="C121" s="41"/>
    </row>
    <row r="122" spans="1:3" ht="56.25" customHeight="1">
      <c r="A122" s="41"/>
      <c r="B122" s="41"/>
      <c r="C122" s="41"/>
    </row>
    <row r="123" spans="1:3" ht="56.25" customHeight="1">
      <c r="A123" s="41"/>
      <c r="B123" s="41"/>
      <c r="C123" s="41"/>
    </row>
    <row r="124" spans="1:3" ht="56.25" customHeight="1">
      <c r="A124" s="41"/>
      <c r="B124" s="41"/>
      <c r="C124" s="41"/>
    </row>
    <row r="125" spans="1:3" ht="56.25" customHeight="1">
      <c r="A125" s="41"/>
      <c r="B125" s="41"/>
      <c r="C125" s="41"/>
    </row>
    <row r="126" spans="1:3" ht="56.25" customHeight="1">
      <c r="A126" s="41"/>
      <c r="B126" s="41"/>
      <c r="C126" s="41"/>
    </row>
    <row r="127" spans="1:3" ht="56.25" customHeight="1">
      <c r="A127" s="41"/>
      <c r="B127" s="41"/>
      <c r="C127" s="41"/>
    </row>
    <row r="128" spans="1:3" ht="56.25" customHeight="1">
      <c r="A128" s="41"/>
      <c r="B128" s="41"/>
      <c r="C128" s="41"/>
    </row>
    <row r="129" spans="1:3" ht="56.25" customHeight="1">
      <c r="A129" s="41"/>
      <c r="B129" s="41"/>
      <c r="C129" s="41"/>
    </row>
    <row r="130" spans="1:3" ht="56.25" customHeight="1">
      <c r="A130" s="41"/>
      <c r="B130" s="41"/>
      <c r="C130" s="41"/>
    </row>
    <row r="131" spans="1:3" ht="56.25" customHeight="1">
      <c r="A131" s="41"/>
      <c r="B131" s="41"/>
      <c r="C131" s="41"/>
    </row>
    <row r="132" spans="1:3" ht="56.25" customHeight="1">
      <c r="A132" s="41"/>
      <c r="B132" s="41"/>
      <c r="C132" s="41"/>
    </row>
    <row r="133" spans="1:3" ht="56.25" customHeight="1">
      <c r="A133" s="41"/>
      <c r="B133" s="41"/>
      <c r="C133" s="41"/>
    </row>
    <row r="134" spans="1:3" ht="56.25" customHeight="1">
      <c r="A134" s="41"/>
      <c r="B134" s="41"/>
      <c r="C134" s="41"/>
    </row>
    <row r="135" spans="1:3" ht="56.25" customHeight="1">
      <c r="A135" s="41"/>
      <c r="B135" s="41"/>
      <c r="C135" s="41"/>
    </row>
    <row r="136" spans="1:3" ht="56.25" customHeight="1">
      <c r="A136" s="41"/>
      <c r="B136" s="41"/>
      <c r="C136" s="41"/>
    </row>
    <row r="137" spans="1:3" ht="56.25" customHeight="1">
      <c r="A137" s="41"/>
      <c r="B137" s="41"/>
      <c r="C137" s="41"/>
    </row>
    <row r="138" spans="1:3" ht="56.25" customHeight="1">
      <c r="A138" s="41"/>
      <c r="B138" s="41"/>
      <c r="C138" s="41"/>
    </row>
    <row r="139" spans="1:3" ht="56.25" customHeight="1">
      <c r="A139" s="41"/>
      <c r="B139" s="41"/>
      <c r="C139" s="41"/>
    </row>
    <row r="140" spans="1:3" ht="56.25" customHeight="1">
      <c r="A140" s="41"/>
      <c r="B140" s="41"/>
      <c r="C140" s="41"/>
    </row>
    <row r="141" spans="1:3" ht="56.25" customHeight="1">
      <c r="A141" s="41"/>
      <c r="B141" s="41"/>
      <c r="C141" s="41"/>
    </row>
    <row r="142" spans="1:3" ht="56.25" customHeight="1">
      <c r="A142" s="41"/>
      <c r="B142" s="41"/>
      <c r="C142" s="41"/>
    </row>
    <row r="143" spans="1:3" ht="56.25" customHeight="1">
      <c r="A143" s="41"/>
      <c r="B143" s="41"/>
      <c r="C143" s="41"/>
    </row>
    <row r="144" spans="1:3" ht="56.25" customHeight="1">
      <c r="A144" s="41"/>
      <c r="B144" s="41"/>
      <c r="C144" s="41"/>
    </row>
    <row r="145" spans="1:3" ht="56.25" customHeight="1">
      <c r="A145" s="41"/>
      <c r="B145" s="41"/>
      <c r="C145" s="41"/>
    </row>
    <row r="146" spans="1:3" ht="56.25" customHeight="1">
      <c r="A146" s="41"/>
      <c r="B146" s="41"/>
      <c r="C146" s="41"/>
    </row>
    <row r="147" spans="1:3" ht="56.25" customHeight="1">
      <c r="A147" s="41"/>
      <c r="B147" s="41"/>
      <c r="C147" s="41"/>
    </row>
    <row r="148" spans="1:3" ht="56.25" customHeight="1">
      <c r="A148" s="41"/>
      <c r="B148" s="41"/>
      <c r="C148" s="41"/>
    </row>
    <row r="149" spans="1:3" ht="56.25" customHeight="1">
      <c r="A149" s="41"/>
      <c r="B149" s="41"/>
      <c r="C149" s="41"/>
    </row>
    <row r="150" spans="1:3" ht="56.25" customHeight="1">
      <c r="A150" s="41"/>
      <c r="B150" s="41"/>
      <c r="C150" s="41"/>
    </row>
    <row r="151" spans="1:3" ht="56.25" customHeight="1">
      <c r="A151" s="41"/>
      <c r="B151" s="41"/>
      <c r="C151" s="41"/>
    </row>
    <row r="152" spans="1:3" ht="56.25" customHeight="1">
      <c r="A152" s="41"/>
      <c r="B152" s="41"/>
      <c r="C152" s="41"/>
    </row>
    <row r="153" spans="1:3" ht="56.25" customHeight="1">
      <c r="A153" s="41"/>
      <c r="B153" s="41"/>
      <c r="C153" s="41"/>
    </row>
    <row r="154" spans="1:3" ht="56.25" customHeight="1">
      <c r="A154" s="41"/>
      <c r="B154" s="41"/>
      <c r="C154" s="41"/>
    </row>
    <row r="155" spans="1:3" ht="56.25" customHeight="1">
      <c r="A155" s="41"/>
      <c r="B155" s="41"/>
      <c r="C155" s="41"/>
    </row>
    <row r="156" spans="1:3" ht="56.25" customHeight="1">
      <c r="A156" s="41"/>
      <c r="B156" s="41"/>
      <c r="C156" s="41"/>
    </row>
    <row r="157" spans="1:3" ht="56.25" customHeight="1">
      <c r="A157" s="41"/>
      <c r="B157" s="41"/>
      <c r="C157" s="41"/>
    </row>
    <row r="158" spans="1:3" ht="56.25" customHeight="1">
      <c r="A158" s="41"/>
      <c r="B158" s="41"/>
      <c r="C158" s="41"/>
    </row>
    <row r="159" spans="1:3" ht="56.25" customHeight="1">
      <c r="A159" s="41"/>
      <c r="B159" s="41"/>
      <c r="C159" s="41"/>
    </row>
    <row r="160" spans="1:3" ht="56.25" customHeight="1">
      <c r="A160" s="41"/>
      <c r="B160" s="41"/>
      <c r="C160" s="41"/>
    </row>
    <row r="161" spans="1:3" ht="56.25" customHeight="1">
      <c r="A161" s="41"/>
      <c r="B161" s="41"/>
      <c r="C161" s="41"/>
    </row>
    <row r="162" spans="1:3" ht="56.25" customHeight="1">
      <c r="A162" s="41"/>
      <c r="B162" s="41"/>
      <c r="C162" s="41"/>
    </row>
    <row r="163" spans="1:3" ht="56.25" customHeight="1">
      <c r="A163" s="41"/>
      <c r="B163" s="41"/>
      <c r="C163" s="41"/>
    </row>
    <row r="164" spans="1:3" ht="56.25" customHeight="1">
      <c r="A164" s="41"/>
      <c r="B164" s="41"/>
      <c r="C164" s="41"/>
    </row>
    <row r="165" spans="1:3" ht="56.25" customHeight="1">
      <c r="A165" s="41"/>
      <c r="B165" s="41"/>
      <c r="C165" s="41"/>
    </row>
    <row r="166" spans="1:3" ht="56.25" customHeight="1">
      <c r="A166" s="41"/>
      <c r="B166" s="41"/>
      <c r="C166" s="41"/>
    </row>
    <row r="167" spans="1:3" ht="56.25" customHeight="1">
      <c r="A167" s="41"/>
      <c r="B167" s="41"/>
      <c r="C167" s="41"/>
    </row>
    <row r="168" spans="1:3" ht="56.25" customHeight="1">
      <c r="A168" s="41"/>
      <c r="B168" s="41"/>
      <c r="C168" s="41"/>
    </row>
    <row r="169" spans="1:3" ht="56.25" customHeight="1">
      <c r="A169" s="41"/>
      <c r="B169" s="41"/>
      <c r="C169" s="41"/>
    </row>
    <row r="170" spans="1:3" ht="56.25" customHeight="1">
      <c r="A170" s="41"/>
      <c r="B170" s="41"/>
      <c r="C170" s="41"/>
    </row>
    <row r="171" spans="1:3" ht="56.25" customHeight="1">
      <c r="A171" s="41"/>
      <c r="B171" s="41"/>
      <c r="C171" s="41"/>
    </row>
    <row r="172" spans="1:3" ht="56.25" customHeight="1">
      <c r="A172" s="41"/>
      <c r="B172" s="41"/>
      <c r="C172" s="41"/>
    </row>
    <row r="173" spans="1:3" ht="56.25" customHeight="1">
      <c r="A173" s="41"/>
      <c r="B173" s="41"/>
      <c r="C173" s="41"/>
    </row>
    <row r="174" spans="1:3" ht="56.25" customHeight="1">
      <c r="A174" s="41"/>
      <c r="B174" s="41"/>
      <c r="C174" s="41"/>
    </row>
    <row r="175" spans="1:3" ht="56.25" customHeight="1">
      <c r="A175" s="41"/>
      <c r="B175" s="41"/>
      <c r="C175" s="41"/>
    </row>
    <row r="176" spans="1:3" ht="56.25" customHeight="1">
      <c r="A176" s="41"/>
      <c r="B176" s="41"/>
      <c r="C176" s="41"/>
    </row>
    <row r="177" spans="1:3" ht="56.25" customHeight="1">
      <c r="A177" s="41"/>
      <c r="B177" s="41"/>
      <c r="C177" s="41"/>
    </row>
    <row r="178" spans="1:3" ht="56.25" customHeight="1">
      <c r="A178" s="41"/>
      <c r="B178" s="41"/>
      <c r="C178" s="41"/>
    </row>
    <row r="179" spans="1:3" ht="56.25" customHeight="1">
      <c r="A179" s="41"/>
      <c r="B179" s="41"/>
      <c r="C179" s="41"/>
    </row>
    <row r="180" spans="1:3" ht="56.25" customHeight="1">
      <c r="A180" s="41"/>
      <c r="B180" s="41"/>
      <c r="C180" s="41"/>
    </row>
    <row r="181" spans="1:3" ht="56.25" customHeight="1">
      <c r="A181" s="41"/>
      <c r="B181" s="41"/>
      <c r="C181" s="41"/>
    </row>
    <row r="182" spans="1:3" ht="56.25" customHeight="1">
      <c r="A182" s="41"/>
      <c r="B182" s="41"/>
      <c r="C182" s="41"/>
    </row>
    <row r="183" spans="1:3" ht="56.25" customHeight="1">
      <c r="A183" s="41"/>
      <c r="B183" s="41"/>
      <c r="C183" s="41"/>
    </row>
    <row r="184" spans="1:3" ht="56.25" customHeight="1">
      <c r="A184" s="41"/>
      <c r="B184" s="41"/>
      <c r="C184" s="41"/>
    </row>
    <row r="185" spans="1:3" ht="56.25" customHeight="1">
      <c r="A185" s="41"/>
      <c r="B185" s="41"/>
      <c r="C185" s="41"/>
    </row>
    <row r="186" spans="1:3" ht="56.25" customHeight="1">
      <c r="A186" s="41"/>
      <c r="B186" s="41"/>
      <c r="C186" s="41"/>
    </row>
    <row r="187" spans="1:3" ht="56.25" customHeight="1">
      <c r="A187" s="41"/>
      <c r="B187" s="41"/>
      <c r="C187" s="41"/>
    </row>
    <row r="188" spans="1:3" ht="56.25" customHeight="1">
      <c r="A188" s="41"/>
      <c r="B188" s="41"/>
      <c r="C188" s="41"/>
    </row>
    <row r="189" spans="1:3" ht="56.25" customHeight="1">
      <c r="A189" s="41"/>
      <c r="B189" s="41"/>
      <c r="C189" s="41"/>
    </row>
    <row r="190" spans="1:3" ht="56.25" customHeight="1">
      <c r="A190" s="41"/>
      <c r="B190" s="41"/>
      <c r="C190" s="41"/>
    </row>
    <row r="191" spans="1:3" ht="56.25" customHeight="1">
      <c r="A191" s="41"/>
      <c r="B191" s="41"/>
      <c r="C191" s="41"/>
    </row>
    <row r="192" spans="1:3" ht="56.25" customHeight="1">
      <c r="A192" s="41"/>
      <c r="B192" s="41"/>
      <c r="C192" s="41"/>
    </row>
    <row r="193" spans="1:3" ht="56.25" customHeight="1">
      <c r="A193" s="41"/>
      <c r="B193" s="41"/>
      <c r="C193" s="41"/>
    </row>
    <row r="194" spans="1:3" ht="56.25" customHeight="1">
      <c r="A194" s="41"/>
      <c r="B194" s="41"/>
      <c r="C194" s="41"/>
    </row>
    <row r="195" spans="1:3" ht="56.25" customHeight="1">
      <c r="A195" s="41"/>
      <c r="B195" s="41"/>
      <c r="C195" s="41"/>
    </row>
    <row r="196" spans="1:3" ht="56.25" customHeight="1">
      <c r="A196" s="41"/>
      <c r="B196" s="41"/>
      <c r="C196" s="41"/>
    </row>
    <row r="197" spans="1:3" ht="56.25" customHeight="1">
      <c r="A197" s="41"/>
      <c r="B197" s="41"/>
      <c r="C197" s="41"/>
    </row>
    <row r="198" spans="1:3" ht="56.25" customHeight="1">
      <c r="A198" s="41"/>
      <c r="B198" s="41"/>
      <c r="C198" s="41"/>
    </row>
    <row r="199" spans="1:3" ht="56.25" customHeight="1">
      <c r="A199" s="41"/>
      <c r="B199" s="41"/>
      <c r="C199" s="41"/>
    </row>
    <row r="200" spans="1:3" ht="56.25" customHeight="1">
      <c r="A200" s="41"/>
      <c r="B200" s="41"/>
      <c r="C200" s="41"/>
    </row>
    <row r="201" spans="1:3" ht="56.25" customHeight="1">
      <c r="A201" s="41"/>
      <c r="B201" s="41"/>
      <c r="C201" s="41"/>
    </row>
    <row r="202" spans="1:3" ht="56.25" customHeight="1">
      <c r="A202" s="41"/>
      <c r="B202" s="41"/>
      <c r="C202" s="41"/>
    </row>
    <row r="203" spans="1:3" ht="56.25" customHeight="1">
      <c r="A203" s="41"/>
      <c r="B203" s="41"/>
      <c r="C203" s="41"/>
    </row>
    <row r="204" spans="1:3" ht="56.25" customHeight="1">
      <c r="A204" s="41"/>
      <c r="B204" s="41"/>
      <c r="C204" s="41"/>
    </row>
    <row r="205" spans="1:3" ht="56.25" customHeight="1">
      <c r="A205" s="41"/>
      <c r="B205" s="41"/>
      <c r="C205" s="41"/>
    </row>
    <row r="206" spans="1:3" ht="56.25" customHeight="1">
      <c r="A206" s="41"/>
      <c r="B206" s="41"/>
      <c r="C206" s="41"/>
    </row>
    <row r="207" spans="1:3" ht="56.25" customHeight="1">
      <c r="A207" s="41"/>
      <c r="B207" s="41"/>
      <c r="C207" s="41"/>
    </row>
    <row r="208" spans="1:3" ht="56.25" customHeight="1">
      <c r="A208" s="41"/>
      <c r="B208" s="41"/>
      <c r="C208" s="41"/>
    </row>
    <row r="209" spans="1:3" ht="56.25" customHeight="1">
      <c r="A209" s="41"/>
      <c r="B209" s="41"/>
      <c r="C209" s="41"/>
    </row>
    <row r="210" spans="1:3" ht="56.25" customHeight="1">
      <c r="A210" s="41"/>
      <c r="B210" s="41"/>
      <c r="C210" s="41"/>
    </row>
    <row r="211" spans="1:3" ht="56.25" customHeight="1">
      <c r="A211" s="41"/>
      <c r="B211" s="41"/>
      <c r="C211" s="41"/>
    </row>
    <row r="212" spans="1:3" ht="56.25" customHeight="1">
      <c r="A212" s="41"/>
      <c r="B212" s="41"/>
      <c r="C212" s="41"/>
    </row>
    <row r="213" spans="1:3" ht="56.25" customHeight="1">
      <c r="A213" s="41"/>
      <c r="B213" s="41"/>
      <c r="C213" s="41"/>
    </row>
    <row r="214" spans="1:3" ht="56.25" customHeight="1">
      <c r="A214" s="41"/>
      <c r="B214" s="41"/>
      <c r="C214" s="41"/>
    </row>
    <row r="215" spans="1:3" ht="56.25" customHeight="1">
      <c r="A215" s="41"/>
      <c r="B215" s="41"/>
      <c r="C215" s="41"/>
    </row>
    <row r="216" spans="1:3" ht="56.25" customHeight="1">
      <c r="A216" s="41"/>
      <c r="B216" s="41"/>
      <c r="C216" s="41"/>
    </row>
    <row r="217" spans="1:3" ht="56.25" customHeight="1">
      <c r="A217" s="41"/>
      <c r="B217" s="41"/>
      <c r="C217" s="41"/>
    </row>
    <row r="218" spans="1:3" ht="56.25" customHeight="1">
      <c r="A218" s="41"/>
      <c r="B218" s="41"/>
      <c r="C218" s="41"/>
    </row>
    <row r="219" spans="1:3" ht="56.25" customHeight="1">
      <c r="A219" s="41"/>
      <c r="B219" s="41"/>
      <c r="C219" s="41"/>
    </row>
    <row r="220" spans="1:3" ht="56.25" customHeight="1">
      <c r="A220" s="41"/>
      <c r="B220" s="41"/>
      <c r="C220" s="41"/>
    </row>
    <row r="221" spans="1:3" ht="56.25" customHeight="1">
      <c r="A221" s="41"/>
      <c r="B221" s="41"/>
      <c r="C221" s="41"/>
    </row>
    <row r="222" spans="1:3" ht="56.25" customHeight="1">
      <c r="A222" s="41"/>
      <c r="B222" s="41"/>
      <c r="C222" s="41"/>
    </row>
    <row r="223" spans="1:3" ht="56.25" customHeight="1">
      <c r="A223" s="41"/>
      <c r="B223" s="41"/>
      <c r="C223" s="41"/>
    </row>
    <row r="224" spans="1:3" ht="56.25" customHeight="1">
      <c r="A224" s="41"/>
      <c r="B224" s="41"/>
      <c r="C224" s="41"/>
    </row>
    <row r="225" spans="1:3" ht="56.25" customHeight="1">
      <c r="A225" s="41"/>
      <c r="B225" s="41"/>
      <c r="C225" s="41"/>
    </row>
    <row r="226" spans="1:3" ht="56.25" customHeight="1">
      <c r="A226" s="41"/>
      <c r="B226" s="41"/>
      <c r="C226" s="41"/>
    </row>
    <row r="227" spans="1:3" ht="56.25" customHeight="1">
      <c r="A227" s="41"/>
      <c r="B227" s="41"/>
      <c r="C227" s="41"/>
    </row>
    <row r="228" spans="1:3" ht="56.25" customHeight="1">
      <c r="A228" s="41"/>
      <c r="B228" s="41"/>
      <c r="C228" s="41"/>
    </row>
    <row r="229" spans="1:3" ht="56.25" customHeight="1">
      <c r="A229" s="41"/>
      <c r="B229" s="41"/>
      <c r="C229" s="41"/>
    </row>
    <row r="230" spans="1:3" ht="56.25" customHeight="1">
      <c r="A230" s="41"/>
      <c r="B230" s="41"/>
      <c r="C230" s="41"/>
    </row>
    <row r="231" spans="1:3" ht="56.25" customHeight="1">
      <c r="A231" s="41"/>
      <c r="B231" s="41"/>
      <c r="C231" s="41"/>
    </row>
    <row r="232" spans="1:3" ht="56.25" customHeight="1">
      <c r="A232" s="41"/>
      <c r="B232" s="41"/>
      <c r="C232" s="41"/>
    </row>
    <row r="233" spans="1:3" ht="56.25" customHeight="1">
      <c r="A233" s="41"/>
      <c r="B233" s="41"/>
      <c r="C233" s="41"/>
    </row>
    <row r="234" spans="1:3" ht="56.25" customHeight="1">
      <c r="A234" s="41"/>
      <c r="B234" s="41"/>
      <c r="C234" s="41"/>
    </row>
    <row r="235" spans="1:3" ht="56.25" customHeight="1">
      <c r="A235" s="41"/>
      <c r="B235" s="41"/>
      <c r="C235" s="41"/>
    </row>
    <row r="236" spans="1:3" ht="56.25" customHeight="1">
      <c r="A236" s="41"/>
      <c r="B236" s="41"/>
      <c r="C236" s="41"/>
    </row>
    <row r="237" spans="1:3" ht="56.25" customHeight="1">
      <c r="A237" s="41"/>
      <c r="B237" s="41"/>
      <c r="C237" s="41"/>
    </row>
    <row r="238" spans="1:3" ht="56.25" customHeight="1">
      <c r="A238" s="41"/>
      <c r="B238" s="41"/>
      <c r="C238" s="41"/>
    </row>
    <row r="239" spans="1:3" ht="56.25" customHeight="1">
      <c r="A239" s="41"/>
      <c r="B239" s="41"/>
      <c r="C239" s="41"/>
    </row>
    <row r="240" spans="1:3" ht="56.25" customHeight="1">
      <c r="A240" s="41"/>
      <c r="B240" s="41"/>
      <c r="C240" s="41"/>
    </row>
    <row r="241" spans="1:3" ht="56.25" customHeight="1">
      <c r="A241" s="41"/>
      <c r="B241" s="41"/>
      <c r="C241" s="41"/>
    </row>
    <row r="242" spans="1:3" ht="56.25" customHeight="1">
      <c r="A242" s="41"/>
      <c r="B242" s="41"/>
      <c r="C242" s="41"/>
    </row>
    <row r="243" spans="1:3" ht="56.25" customHeight="1">
      <c r="A243" s="41"/>
      <c r="B243" s="41"/>
      <c r="C243" s="41"/>
    </row>
    <row r="244" spans="1:3" ht="56.25" customHeight="1">
      <c r="A244" s="41"/>
      <c r="B244" s="41"/>
      <c r="C244" s="41"/>
    </row>
    <row r="245" spans="1:3" ht="56.25" customHeight="1">
      <c r="A245" s="41"/>
      <c r="B245" s="41"/>
      <c r="C245" s="41"/>
    </row>
    <row r="246" spans="1:3" ht="56.25" customHeight="1">
      <c r="A246" s="41"/>
      <c r="B246" s="41"/>
      <c r="C246" s="41"/>
    </row>
    <row r="247" spans="1:3" ht="56.25" customHeight="1">
      <c r="A247" s="41"/>
      <c r="B247" s="41"/>
      <c r="C247" s="41"/>
    </row>
    <row r="248" spans="1:3" ht="56.25" customHeight="1">
      <c r="A248" s="41"/>
      <c r="B248" s="41"/>
      <c r="C248" s="41"/>
    </row>
    <row r="249" spans="1:3" ht="56.25" customHeight="1">
      <c r="A249" s="41"/>
      <c r="B249" s="41"/>
      <c r="C249" s="41"/>
    </row>
    <row r="250" spans="1:3" ht="56.25" customHeight="1">
      <c r="A250" s="41"/>
      <c r="B250" s="41"/>
      <c r="C250" s="41"/>
    </row>
    <row r="251" spans="1:3" ht="56.25" customHeight="1">
      <c r="A251" s="41"/>
      <c r="B251" s="41"/>
      <c r="C251" s="41"/>
    </row>
    <row r="252" spans="1:3" ht="56.25" customHeight="1">
      <c r="A252" s="41"/>
      <c r="B252" s="41"/>
      <c r="C252" s="41"/>
    </row>
    <row r="253" spans="1:3" ht="56.25" customHeight="1">
      <c r="A253" s="41"/>
      <c r="B253" s="41"/>
      <c r="C253" s="41"/>
    </row>
    <row r="254" spans="1:3" ht="56.25" customHeight="1">
      <c r="A254" s="41"/>
      <c r="B254" s="41"/>
      <c r="C254" s="41"/>
    </row>
    <row r="255" spans="1:3" ht="56.25" customHeight="1">
      <c r="A255" s="41"/>
      <c r="B255" s="41"/>
      <c r="C255" s="41"/>
    </row>
    <row r="256" spans="1:3" ht="56.25" customHeight="1">
      <c r="A256" s="41"/>
      <c r="B256" s="41"/>
      <c r="C256" s="41"/>
    </row>
    <row r="257" spans="1:3" ht="56.25" customHeight="1">
      <c r="A257" s="41"/>
      <c r="B257" s="41"/>
      <c r="C257" s="41"/>
    </row>
    <row r="258" spans="1:3" ht="56.25" customHeight="1">
      <c r="A258" s="41"/>
      <c r="B258" s="41"/>
      <c r="C258" s="41"/>
    </row>
    <row r="259" spans="1:3" ht="56.25" customHeight="1">
      <c r="A259" s="41"/>
      <c r="B259" s="41"/>
      <c r="C259" s="41"/>
    </row>
    <row r="260" spans="1:3" ht="56.25" customHeight="1">
      <c r="A260" s="41"/>
      <c r="B260" s="41"/>
      <c r="C260" s="41"/>
    </row>
    <row r="261" spans="1:3" ht="56.25" customHeight="1">
      <c r="A261" s="41"/>
      <c r="B261" s="41"/>
      <c r="C261" s="41"/>
    </row>
    <row r="262" spans="1:3" ht="56.25" customHeight="1">
      <c r="A262" s="41"/>
      <c r="B262" s="41"/>
      <c r="C262" s="41"/>
    </row>
    <row r="263" spans="1:3" ht="56.25" customHeight="1">
      <c r="A263" s="41"/>
      <c r="B263" s="41"/>
      <c r="C263" s="41"/>
    </row>
    <row r="264" spans="1:3" ht="56.25" customHeight="1">
      <c r="A264" s="41"/>
      <c r="B264" s="41"/>
      <c r="C264" s="41"/>
    </row>
    <row r="265" spans="1:3" ht="56.25" customHeight="1">
      <c r="A265" s="41"/>
      <c r="B265" s="41"/>
      <c r="C265" s="41"/>
    </row>
    <row r="266" spans="1:3" ht="56.25" customHeight="1">
      <c r="A266" s="41"/>
      <c r="B266" s="41"/>
      <c r="C266" s="41"/>
    </row>
    <row r="267" spans="1:3" ht="56.25" customHeight="1">
      <c r="A267" s="41"/>
      <c r="B267" s="41"/>
      <c r="C267" s="41"/>
    </row>
    <row r="268" spans="1:3" ht="56.25" customHeight="1">
      <c r="A268" s="41"/>
      <c r="B268" s="41"/>
      <c r="C268" s="41"/>
    </row>
    <row r="269" spans="1:3" ht="56.25" customHeight="1">
      <c r="A269" s="41"/>
      <c r="B269" s="41"/>
      <c r="C269" s="41"/>
    </row>
    <row r="270" spans="1:3" ht="56.25" customHeight="1">
      <c r="A270" s="41"/>
      <c r="B270" s="41"/>
      <c r="C270" s="41"/>
    </row>
    <row r="271" spans="1:3" ht="56.25" customHeight="1">
      <c r="A271" s="41"/>
      <c r="B271" s="41"/>
      <c r="C271" s="41"/>
    </row>
    <row r="272" spans="1:3" ht="56.25" customHeight="1">
      <c r="A272" s="41"/>
      <c r="B272" s="41"/>
      <c r="C272" s="41"/>
    </row>
    <row r="273" spans="1:3" ht="56.25" customHeight="1">
      <c r="A273" s="41"/>
      <c r="B273" s="41"/>
      <c r="C273" s="41"/>
    </row>
    <row r="274" spans="1:3" ht="56.25" customHeight="1">
      <c r="A274" s="41"/>
      <c r="B274" s="41"/>
      <c r="C274" s="41"/>
    </row>
    <row r="275" spans="1:3" ht="56.25" customHeight="1">
      <c r="A275" s="41"/>
      <c r="B275" s="41"/>
      <c r="C275" s="41"/>
    </row>
    <row r="276" spans="1:3" ht="56.25" customHeight="1">
      <c r="A276" s="41"/>
      <c r="B276" s="41"/>
      <c r="C276" s="41"/>
    </row>
    <row r="277" spans="1:3" ht="56.25" customHeight="1">
      <c r="A277" s="41"/>
      <c r="B277" s="41"/>
      <c r="C277" s="41"/>
    </row>
    <row r="278" spans="1:3" ht="56.25" customHeight="1">
      <c r="A278" s="41"/>
      <c r="B278" s="41"/>
      <c r="C278" s="41"/>
    </row>
    <row r="279" spans="1:3" ht="56.25" customHeight="1">
      <c r="A279" s="41"/>
      <c r="B279" s="41"/>
      <c r="C279" s="41"/>
    </row>
    <row r="280" spans="1:3" ht="56.25" customHeight="1">
      <c r="A280" s="41"/>
      <c r="B280" s="41"/>
      <c r="C280" s="41"/>
    </row>
    <row r="281" spans="1:3" ht="56.25" customHeight="1">
      <c r="A281" s="41"/>
      <c r="B281" s="41"/>
      <c r="C281" s="41"/>
    </row>
    <row r="282" spans="1:3" ht="56.25" customHeight="1">
      <c r="A282" s="41"/>
      <c r="B282" s="41"/>
      <c r="C282" s="41"/>
    </row>
    <row r="283" spans="1:3" ht="56.25" customHeight="1">
      <c r="A283" s="41"/>
      <c r="B283" s="41"/>
      <c r="C283" s="41"/>
    </row>
    <row r="284" spans="1:3" ht="56.25" customHeight="1">
      <c r="A284" s="41"/>
      <c r="B284" s="41"/>
      <c r="C284" s="41"/>
    </row>
    <row r="285" spans="1:3" ht="56.25" customHeight="1">
      <c r="A285" s="41"/>
      <c r="B285" s="41"/>
      <c r="C285" s="41"/>
    </row>
    <row r="286" spans="1:3" ht="56.25" customHeight="1">
      <c r="A286" s="41"/>
      <c r="B286" s="41"/>
      <c r="C286" s="41"/>
    </row>
    <row r="287" spans="1:3" ht="56.25" customHeight="1">
      <c r="A287" s="41"/>
      <c r="B287" s="41"/>
      <c r="C287" s="41"/>
    </row>
    <row r="288" spans="1:3" ht="56.25" customHeight="1">
      <c r="A288" s="41"/>
      <c r="B288" s="41"/>
      <c r="C288" s="41"/>
    </row>
    <row r="289" spans="1:3" ht="56.25" customHeight="1">
      <c r="A289" s="41"/>
      <c r="B289" s="41"/>
      <c r="C289" s="41"/>
    </row>
    <row r="290" spans="1:3" ht="56.25" customHeight="1">
      <c r="A290" s="41"/>
      <c r="B290" s="41"/>
      <c r="C290" s="41"/>
    </row>
    <row r="291" spans="1:3" ht="56.25" customHeight="1">
      <c r="A291" s="41"/>
      <c r="B291" s="41"/>
      <c r="C291" s="41"/>
    </row>
    <row r="292" spans="1:3" ht="56.25" customHeight="1">
      <c r="A292" s="41"/>
      <c r="B292" s="41"/>
      <c r="C292" s="41"/>
    </row>
    <row r="293" spans="1:3" ht="56.25" customHeight="1">
      <c r="A293" s="41"/>
      <c r="B293" s="41"/>
      <c r="C293" s="41"/>
    </row>
    <row r="294" spans="1:3" ht="56.25" customHeight="1">
      <c r="A294" s="41"/>
      <c r="B294" s="41"/>
      <c r="C294" s="41"/>
    </row>
    <row r="295" spans="1:3" ht="56.25" customHeight="1">
      <c r="A295" s="41"/>
      <c r="B295" s="41"/>
      <c r="C295" s="41"/>
    </row>
    <row r="296" spans="1:3" ht="56.25" customHeight="1">
      <c r="A296" s="41"/>
      <c r="B296" s="41"/>
      <c r="C296" s="41"/>
    </row>
    <row r="297" spans="1:3" ht="56.25" customHeight="1">
      <c r="A297" s="41"/>
      <c r="B297" s="41"/>
      <c r="C297" s="41"/>
    </row>
    <row r="298" spans="1:3" ht="56.25" customHeight="1">
      <c r="A298" s="41"/>
      <c r="B298" s="41"/>
      <c r="C298" s="41"/>
    </row>
    <row r="299" spans="1:3" ht="56.25" customHeight="1">
      <c r="A299" s="41"/>
      <c r="B299" s="41"/>
      <c r="C299" s="41"/>
    </row>
    <row r="300" spans="1:3" ht="56.25" customHeight="1">
      <c r="A300" s="41"/>
      <c r="B300" s="41"/>
      <c r="C300" s="41"/>
    </row>
    <row r="301" spans="1:3" ht="56.25" customHeight="1">
      <c r="A301" s="41"/>
      <c r="B301" s="41"/>
      <c r="C301" s="41"/>
    </row>
    <row r="302" spans="1:3" ht="56.25" customHeight="1">
      <c r="A302" s="41"/>
      <c r="B302" s="41"/>
      <c r="C302" s="41"/>
    </row>
    <row r="303" spans="1:3" ht="56.25" customHeight="1">
      <c r="A303" s="41"/>
      <c r="B303" s="41"/>
      <c r="C303" s="41"/>
    </row>
    <row r="304" spans="1:3" ht="56.25" customHeight="1">
      <c r="A304" s="41"/>
      <c r="B304" s="41"/>
      <c r="C304" s="41"/>
    </row>
    <row r="305" spans="1:3" ht="56.25" customHeight="1">
      <c r="A305" s="41"/>
      <c r="B305" s="41"/>
      <c r="C305" s="41"/>
    </row>
    <row r="306" spans="1:3" ht="56.25" customHeight="1">
      <c r="A306" s="41"/>
      <c r="B306" s="41"/>
      <c r="C306" s="41"/>
    </row>
    <row r="307" spans="1:3" ht="56.25" customHeight="1">
      <c r="A307" s="41"/>
      <c r="B307" s="41"/>
      <c r="C307" s="41"/>
    </row>
    <row r="308" spans="1:3" ht="56.25" customHeight="1">
      <c r="A308" s="41"/>
      <c r="B308" s="41"/>
      <c r="C308" s="41"/>
    </row>
    <row r="309" spans="1:3" ht="56.25" customHeight="1">
      <c r="A309" s="41"/>
      <c r="B309" s="41"/>
      <c r="C309" s="41"/>
    </row>
    <row r="310" spans="1:3" ht="56.25" customHeight="1">
      <c r="A310" s="41"/>
      <c r="B310" s="41"/>
      <c r="C310" s="41"/>
    </row>
    <row r="311" spans="1:3" ht="56.25" customHeight="1">
      <c r="A311" s="41"/>
      <c r="B311" s="41"/>
      <c r="C311" s="41"/>
    </row>
    <row r="312" spans="1:3" ht="56.25" customHeight="1">
      <c r="A312" s="41"/>
      <c r="B312" s="41"/>
      <c r="C312" s="41"/>
    </row>
    <row r="313" spans="1:3" ht="56.25" customHeight="1">
      <c r="A313" s="41"/>
      <c r="B313" s="41"/>
      <c r="C313" s="41"/>
    </row>
    <row r="314" spans="1:3" ht="56.25" customHeight="1">
      <c r="A314" s="41"/>
      <c r="B314" s="41"/>
      <c r="C314" s="41"/>
    </row>
    <row r="315" spans="1:3" ht="56.25" customHeight="1">
      <c r="A315" s="41"/>
      <c r="B315" s="41"/>
      <c r="C315" s="41"/>
    </row>
    <row r="316" spans="1:3" ht="56.25" customHeight="1">
      <c r="A316" s="41"/>
      <c r="B316" s="41"/>
      <c r="C316" s="41"/>
    </row>
    <row r="317" spans="1:3" ht="56.25" customHeight="1">
      <c r="A317" s="41"/>
      <c r="B317" s="41"/>
      <c r="C317" s="41"/>
    </row>
    <row r="318" spans="1:3" ht="56.25" customHeight="1">
      <c r="A318" s="41"/>
      <c r="B318" s="41"/>
      <c r="C318" s="41"/>
    </row>
    <row r="319" spans="1:3" ht="56.25" customHeight="1">
      <c r="A319" s="41"/>
      <c r="B319" s="41"/>
      <c r="C319" s="41"/>
    </row>
    <row r="320" spans="1:3" ht="56.25" customHeight="1">
      <c r="A320" s="41"/>
      <c r="B320" s="41"/>
      <c r="C320" s="41"/>
    </row>
    <row r="321" spans="1:3" ht="56.25" customHeight="1">
      <c r="A321" s="41"/>
      <c r="B321" s="41"/>
      <c r="C321" s="41"/>
    </row>
    <row r="322" spans="1:3" ht="56.25" customHeight="1">
      <c r="A322" s="41"/>
      <c r="B322" s="41"/>
      <c r="C322" s="41"/>
    </row>
    <row r="323" spans="1:3" ht="56.25" customHeight="1">
      <c r="A323" s="41"/>
      <c r="B323" s="41"/>
      <c r="C323" s="41"/>
    </row>
    <row r="324" spans="1:3" ht="56.25" customHeight="1">
      <c r="A324" s="41"/>
      <c r="B324" s="41"/>
      <c r="C324" s="41"/>
    </row>
    <row r="325" spans="1:3" ht="56.25" customHeight="1">
      <c r="A325" s="41"/>
      <c r="B325" s="41"/>
      <c r="C325" s="41"/>
    </row>
    <row r="326" spans="1:3" ht="56.25" customHeight="1">
      <c r="A326" s="41"/>
      <c r="B326" s="41"/>
      <c r="C326" s="41"/>
    </row>
    <row r="327" spans="1:3" ht="56.25" customHeight="1">
      <c r="A327" s="41"/>
      <c r="B327" s="41"/>
      <c r="C327" s="41"/>
    </row>
    <row r="328" spans="1:3" ht="56.25" customHeight="1">
      <c r="A328" s="41"/>
      <c r="B328" s="41"/>
      <c r="C328" s="41"/>
    </row>
    <row r="329" spans="1:3" ht="56.25" customHeight="1">
      <c r="A329" s="41"/>
      <c r="B329" s="41"/>
      <c r="C329" s="41"/>
    </row>
    <row r="330" spans="1:3" ht="56.25" customHeight="1">
      <c r="A330" s="41"/>
      <c r="B330" s="41"/>
      <c r="C330" s="41"/>
    </row>
    <row r="331" spans="1:3" ht="56.25" customHeight="1">
      <c r="A331" s="41"/>
      <c r="B331" s="41"/>
      <c r="C331" s="41"/>
    </row>
    <row r="332" spans="1:3" ht="56.25" customHeight="1">
      <c r="A332" s="41"/>
      <c r="B332" s="41"/>
      <c r="C332" s="41"/>
    </row>
    <row r="333" spans="1:3" ht="56.25" customHeight="1">
      <c r="A333" s="41"/>
      <c r="B333" s="41"/>
      <c r="C333" s="41"/>
    </row>
    <row r="334" spans="1:3" ht="56.25" customHeight="1">
      <c r="A334" s="41"/>
      <c r="B334" s="41"/>
      <c r="C334" s="41"/>
    </row>
    <row r="335" spans="1:3" ht="56.25" customHeight="1">
      <c r="A335" s="41"/>
      <c r="B335" s="41"/>
      <c r="C335" s="41"/>
    </row>
    <row r="336" spans="1:3" ht="56.25" customHeight="1">
      <c r="A336" s="41"/>
      <c r="B336" s="41"/>
      <c r="C336" s="41"/>
    </row>
    <row r="337" spans="1:3" ht="56.25" customHeight="1">
      <c r="A337" s="41"/>
      <c r="B337" s="41"/>
      <c r="C337" s="41"/>
    </row>
    <row r="338" spans="1:3" ht="56.25" customHeight="1">
      <c r="A338" s="41"/>
      <c r="B338" s="41"/>
      <c r="C338" s="41"/>
    </row>
    <row r="339" spans="1:3" ht="56.25" customHeight="1">
      <c r="A339" s="41"/>
      <c r="B339" s="41"/>
      <c r="C339" s="41"/>
    </row>
    <row r="340" spans="1:3" ht="56.25" customHeight="1">
      <c r="A340" s="41"/>
      <c r="B340" s="41"/>
      <c r="C340" s="41"/>
    </row>
    <row r="341" spans="1:3" ht="56.25" customHeight="1">
      <c r="A341" s="41"/>
      <c r="B341" s="41"/>
      <c r="C341" s="41"/>
    </row>
    <row r="342" spans="1:3" ht="56.25" customHeight="1">
      <c r="A342" s="41"/>
      <c r="B342" s="41"/>
      <c r="C342" s="41"/>
    </row>
    <row r="343" spans="1:3" ht="56.25" customHeight="1">
      <c r="A343" s="41"/>
      <c r="B343" s="41"/>
      <c r="C343" s="41"/>
    </row>
    <row r="344" spans="1:3" ht="56.25" customHeight="1">
      <c r="A344" s="41"/>
      <c r="B344" s="41"/>
      <c r="C344" s="41"/>
    </row>
    <row r="345" spans="1:3" ht="56.25" customHeight="1">
      <c r="A345" s="41"/>
      <c r="B345" s="41"/>
      <c r="C345" s="41"/>
    </row>
    <row r="346" spans="1:3" ht="56.25" customHeight="1">
      <c r="A346" s="41"/>
      <c r="B346" s="41"/>
      <c r="C346" s="41"/>
    </row>
    <row r="347" spans="1:3" ht="56.25" customHeight="1">
      <c r="A347" s="41"/>
      <c r="B347" s="41"/>
      <c r="C347" s="41"/>
    </row>
    <row r="348" spans="1:3" ht="56.25" customHeight="1">
      <c r="A348" s="41"/>
      <c r="B348" s="41"/>
      <c r="C348" s="41"/>
    </row>
    <row r="349" spans="1:3" ht="56.25" customHeight="1">
      <c r="A349" s="41"/>
      <c r="B349" s="41"/>
      <c r="C349" s="41"/>
    </row>
    <row r="350" spans="1:3" ht="56.25" customHeight="1">
      <c r="A350" s="41"/>
      <c r="B350" s="41"/>
      <c r="C350" s="41"/>
    </row>
    <row r="351" spans="1:3" ht="56.25" customHeight="1">
      <c r="A351" s="41"/>
      <c r="B351" s="41"/>
      <c r="C351" s="41"/>
    </row>
    <row r="352" spans="1:3" ht="56.25" customHeight="1">
      <c r="A352" s="41"/>
      <c r="B352" s="41"/>
      <c r="C352" s="41"/>
    </row>
    <row r="353" spans="1:3" ht="56.25" customHeight="1">
      <c r="A353" s="41"/>
      <c r="B353" s="41"/>
      <c r="C353" s="41"/>
    </row>
    <row r="354" spans="1:3" ht="56.25" customHeight="1">
      <c r="A354" s="41"/>
      <c r="B354" s="41"/>
      <c r="C354" s="41"/>
    </row>
    <row r="355" spans="1:3" ht="56.25" customHeight="1">
      <c r="A355" s="41"/>
      <c r="B355" s="41"/>
      <c r="C355" s="41"/>
    </row>
    <row r="356" spans="1:3" ht="56.25" customHeight="1">
      <c r="A356" s="41"/>
      <c r="B356" s="41"/>
      <c r="C356" s="41"/>
    </row>
    <row r="357" spans="1:3" ht="56.25" customHeight="1">
      <c r="A357" s="41"/>
      <c r="B357" s="41"/>
      <c r="C357" s="41"/>
    </row>
    <row r="358" spans="1:3" ht="56.25" customHeight="1">
      <c r="A358" s="41"/>
      <c r="B358" s="41"/>
      <c r="C358" s="41"/>
    </row>
    <row r="359" spans="1:3" ht="56.25" customHeight="1">
      <c r="A359" s="41"/>
      <c r="B359" s="41"/>
      <c r="C359" s="41"/>
    </row>
    <row r="360" spans="1:3" ht="56.25" customHeight="1">
      <c r="A360" s="41"/>
      <c r="B360" s="41"/>
      <c r="C360" s="41"/>
    </row>
    <row r="361" spans="1:3" ht="56.25" customHeight="1">
      <c r="A361" s="41"/>
      <c r="B361" s="41"/>
      <c r="C361" s="41"/>
    </row>
    <row r="362" spans="1:3" ht="56.25" customHeight="1">
      <c r="A362" s="41"/>
      <c r="B362" s="41"/>
      <c r="C362" s="41"/>
    </row>
    <row r="363" spans="1:3" ht="56.25" customHeight="1">
      <c r="A363" s="41"/>
      <c r="B363" s="41"/>
      <c r="C363" s="41"/>
    </row>
    <row r="364" spans="1:3" ht="56.25" customHeight="1">
      <c r="A364" s="41"/>
      <c r="B364" s="41"/>
      <c r="C364" s="41"/>
    </row>
    <row r="365" spans="1:3" ht="56.25" customHeight="1">
      <c r="A365" s="41"/>
      <c r="B365" s="41"/>
      <c r="C365" s="41"/>
    </row>
    <row r="366" spans="1:3" ht="56.25" customHeight="1">
      <c r="A366" s="41"/>
      <c r="B366" s="41"/>
      <c r="C366" s="41"/>
    </row>
    <row r="367" spans="1:3" ht="56.25" customHeight="1">
      <c r="A367" s="41"/>
      <c r="B367" s="41"/>
      <c r="C367" s="41"/>
    </row>
    <row r="368" spans="1:3" ht="56.25" customHeight="1">
      <c r="A368" s="41"/>
      <c r="B368" s="41"/>
      <c r="C368" s="41"/>
    </row>
    <row r="369" spans="1:3" ht="56.25" customHeight="1">
      <c r="A369" s="41"/>
      <c r="B369" s="41"/>
      <c r="C369" s="41"/>
    </row>
    <row r="370" spans="1:3" ht="56.25" customHeight="1">
      <c r="A370" s="41"/>
      <c r="B370" s="41"/>
      <c r="C370" s="41"/>
    </row>
    <row r="371" spans="1:3" ht="56.25" customHeight="1">
      <c r="A371" s="41"/>
      <c r="B371" s="41"/>
      <c r="C371" s="41"/>
    </row>
    <row r="372" spans="1:3" ht="56.25" customHeight="1">
      <c r="A372" s="41"/>
      <c r="B372" s="41"/>
      <c r="C372" s="41"/>
    </row>
    <row r="373" spans="1:3" ht="56.25" customHeight="1">
      <c r="A373" s="41"/>
      <c r="B373" s="41"/>
      <c r="C373" s="41"/>
    </row>
    <row r="374" spans="1:3" ht="56.25" customHeight="1">
      <c r="A374" s="41"/>
      <c r="B374" s="41"/>
      <c r="C374" s="41"/>
    </row>
    <row r="375" spans="1:3" ht="56.25" customHeight="1">
      <c r="A375" s="41"/>
      <c r="B375" s="41"/>
      <c r="C375" s="41"/>
    </row>
    <row r="376" spans="1:3" ht="56.25" customHeight="1">
      <c r="A376" s="41"/>
      <c r="B376" s="41"/>
      <c r="C376" s="41"/>
    </row>
    <row r="377" spans="1:3" ht="56.25" customHeight="1">
      <c r="A377" s="41"/>
      <c r="B377" s="41"/>
      <c r="C377" s="41"/>
    </row>
    <row r="378" spans="1:3" ht="56.25" customHeight="1">
      <c r="A378" s="41"/>
      <c r="B378" s="41"/>
      <c r="C378" s="41"/>
    </row>
    <row r="379" spans="1:3" ht="56.25" customHeight="1">
      <c r="A379" s="41"/>
      <c r="B379" s="41"/>
      <c r="C379" s="41"/>
    </row>
    <row r="380" spans="1:3" ht="56.25" customHeight="1">
      <c r="A380" s="41"/>
      <c r="B380" s="41"/>
      <c r="C380" s="41"/>
    </row>
    <row r="381" spans="1:3" ht="56.25" customHeight="1">
      <c r="A381" s="41"/>
      <c r="B381" s="41"/>
      <c r="C381" s="41"/>
    </row>
    <row r="382" spans="1:3" ht="56.25" customHeight="1">
      <c r="A382" s="41"/>
      <c r="B382" s="41"/>
      <c r="C382" s="41"/>
    </row>
    <row r="383" spans="1:3" ht="56.25" customHeight="1">
      <c r="A383" s="41"/>
      <c r="B383" s="41"/>
      <c r="C383" s="41"/>
    </row>
    <row r="384" spans="1:3" ht="56.25" customHeight="1">
      <c r="A384" s="41"/>
      <c r="B384" s="41"/>
      <c r="C384" s="41"/>
    </row>
    <row r="385" spans="1:3" ht="56.25" customHeight="1">
      <c r="A385" s="41"/>
      <c r="B385" s="41"/>
      <c r="C385" s="41"/>
    </row>
    <row r="386" spans="1:3" ht="56.25" customHeight="1">
      <c r="A386" s="41"/>
      <c r="B386" s="41"/>
      <c r="C386" s="41"/>
    </row>
    <row r="387" spans="1:3" ht="56.25" customHeight="1">
      <c r="A387" s="41"/>
      <c r="B387" s="41"/>
      <c r="C387" s="41"/>
    </row>
    <row r="388" spans="1:3" ht="56.25" customHeight="1">
      <c r="A388" s="41"/>
      <c r="B388" s="41"/>
      <c r="C388" s="41"/>
    </row>
    <row r="389" spans="1:3" ht="56.25" customHeight="1">
      <c r="A389" s="41"/>
      <c r="B389" s="41"/>
      <c r="C389" s="41"/>
    </row>
    <row r="390" spans="1:3" ht="56.25" customHeight="1">
      <c r="A390" s="41"/>
      <c r="B390" s="41"/>
      <c r="C390" s="41"/>
    </row>
    <row r="391" spans="1:3" ht="56.25" customHeight="1">
      <c r="A391" s="41"/>
      <c r="B391" s="41"/>
      <c r="C391" s="41"/>
    </row>
    <row r="392" spans="1:3" ht="56.25" customHeight="1">
      <c r="A392" s="41"/>
      <c r="B392" s="41"/>
      <c r="C392" s="41"/>
    </row>
    <row r="393" spans="1:3" ht="56.25" customHeight="1">
      <c r="A393" s="41"/>
      <c r="B393" s="41"/>
      <c r="C393" s="41"/>
    </row>
    <row r="394" spans="1:3" ht="56.25" customHeight="1">
      <c r="A394" s="41"/>
      <c r="B394" s="41"/>
      <c r="C394" s="41"/>
    </row>
    <row r="395" spans="1:3" ht="56.25" customHeight="1">
      <c r="A395" s="41"/>
      <c r="B395" s="41"/>
      <c r="C395" s="41"/>
    </row>
    <row r="396" spans="1:3" ht="56.25" customHeight="1">
      <c r="A396" s="41"/>
      <c r="B396" s="41"/>
      <c r="C396" s="41"/>
    </row>
    <row r="397" spans="1:3" ht="56.25" customHeight="1">
      <c r="A397" s="41"/>
      <c r="B397" s="41"/>
      <c r="C397" s="41"/>
    </row>
    <row r="398" spans="1:3" ht="56.25" customHeight="1">
      <c r="A398" s="41"/>
      <c r="B398" s="41"/>
      <c r="C398" s="41"/>
    </row>
    <row r="399" spans="1:3" ht="56.25" customHeight="1">
      <c r="A399" s="41"/>
      <c r="B399" s="41"/>
      <c r="C399" s="41"/>
    </row>
    <row r="400" spans="1:3" ht="56.25" customHeight="1">
      <c r="A400" s="41"/>
      <c r="B400" s="41"/>
      <c r="C400" s="41"/>
    </row>
    <row r="401" spans="1:3" ht="56.25" customHeight="1">
      <c r="A401" s="41"/>
      <c r="B401" s="41"/>
      <c r="C401" s="41"/>
    </row>
    <row r="402" spans="1:3" ht="56.25" customHeight="1">
      <c r="A402" s="41"/>
      <c r="B402" s="41"/>
      <c r="C402" s="41"/>
    </row>
    <row r="403" spans="1:3" ht="56.25" customHeight="1">
      <c r="A403" s="41"/>
      <c r="B403" s="41"/>
      <c r="C403" s="41"/>
    </row>
    <row r="404" spans="1:3" ht="56.25" customHeight="1">
      <c r="A404" s="41"/>
      <c r="B404" s="41"/>
      <c r="C404" s="41"/>
    </row>
    <row r="405" spans="1:3" ht="56.25" customHeight="1">
      <c r="A405" s="41"/>
      <c r="B405" s="41"/>
      <c r="C405" s="41"/>
    </row>
    <row r="406" spans="1:3" ht="56.25" customHeight="1">
      <c r="A406" s="41"/>
      <c r="B406" s="41"/>
      <c r="C406" s="41"/>
    </row>
    <row r="407" spans="1:3" ht="56.25" customHeight="1">
      <c r="A407" s="41"/>
      <c r="B407" s="41"/>
      <c r="C407" s="41"/>
    </row>
    <row r="408" spans="1:3" ht="56.25" customHeight="1">
      <c r="A408" s="41"/>
      <c r="B408" s="41"/>
      <c r="C408" s="41"/>
    </row>
    <row r="409" spans="1:3" ht="56.25" customHeight="1">
      <c r="A409" s="41"/>
      <c r="B409" s="41"/>
      <c r="C409" s="41"/>
    </row>
    <row r="410" spans="1:3" ht="56.25" customHeight="1">
      <c r="A410" s="41"/>
      <c r="B410" s="41"/>
      <c r="C410" s="41"/>
    </row>
    <row r="411" spans="1:3" ht="56.25" customHeight="1">
      <c r="A411" s="41"/>
      <c r="B411" s="41"/>
      <c r="C411" s="41"/>
    </row>
    <row r="412" spans="1:3" ht="56.25" customHeight="1">
      <c r="A412" s="41"/>
      <c r="B412" s="41"/>
      <c r="C412" s="41"/>
    </row>
    <row r="413" spans="1:3" ht="56.25" customHeight="1">
      <c r="A413" s="41"/>
      <c r="B413" s="41"/>
      <c r="C413" s="41"/>
    </row>
    <row r="414" spans="1:3" ht="56.25" customHeight="1">
      <c r="A414" s="41"/>
      <c r="B414" s="41"/>
      <c r="C414" s="41"/>
    </row>
    <row r="415" spans="1:3" ht="56.25" customHeight="1">
      <c r="A415" s="41"/>
      <c r="B415" s="41"/>
      <c r="C415" s="41"/>
    </row>
    <row r="416" spans="1:3" ht="56.25" customHeight="1">
      <c r="A416" s="41"/>
      <c r="B416" s="41"/>
      <c r="C416" s="41"/>
    </row>
    <row r="417" spans="1:3" ht="56.25" customHeight="1">
      <c r="A417" s="41"/>
      <c r="B417" s="41"/>
      <c r="C417" s="41"/>
    </row>
    <row r="418" spans="1:3" ht="56.25" customHeight="1">
      <c r="A418" s="41"/>
      <c r="B418" s="41"/>
      <c r="C418" s="41"/>
    </row>
    <row r="419" spans="1:3" ht="56.25" customHeight="1">
      <c r="A419" s="41"/>
      <c r="B419" s="41"/>
      <c r="C419" s="41"/>
    </row>
    <row r="420" spans="1:3" ht="56.25" customHeight="1">
      <c r="A420" s="41"/>
      <c r="B420" s="41"/>
      <c r="C420" s="41"/>
    </row>
    <row r="421" spans="1:3" ht="56.25" customHeight="1">
      <c r="A421" s="41"/>
      <c r="B421" s="41"/>
      <c r="C421" s="41"/>
    </row>
    <row r="422" spans="1:3" ht="56.25" customHeight="1">
      <c r="A422" s="41"/>
      <c r="B422" s="41"/>
      <c r="C422" s="41"/>
    </row>
    <row r="423" spans="1:3" ht="56.25" customHeight="1">
      <c r="A423" s="41"/>
      <c r="B423" s="41"/>
      <c r="C423" s="41"/>
    </row>
    <row r="424" spans="1:3" ht="56.25" customHeight="1">
      <c r="A424" s="41"/>
      <c r="B424" s="41"/>
      <c r="C424" s="41"/>
    </row>
    <row r="425" spans="1:3" ht="56.25" customHeight="1">
      <c r="A425" s="41"/>
      <c r="B425" s="41"/>
      <c r="C425" s="41"/>
    </row>
    <row r="426" spans="1:3" ht="56.25" customHeight="1">
      <c r="A426" s="41"/>
      <c r="B426" s="41"/>
      <c r="C426" s="41"/>
    </row>
    <row r="427" spans="1:3" ht="56.25" customHeight="1">
      <c r="A427" s="41"/>
      <c r="B427" s="41"/>
      <c r="C427" s="41"/>
    </row>
    <row r="428" spans="1:3" ht="56.25" customHeight="1">
      <c r="A428" s="41"/>
      <c r="B428" s="41"/>
      <c r="C428" s="41"/>
    </row>
    <row r="429" spans="1:3" ht="56.25" customHeight="1">
      <c r="A429" s="41"/>
      <c r="B429" s="41"/>
      <c r="C429" s="41"/>
    </row>
    <row r="430" spans="1:3" ht="56.25" customHeight="1">
      <c r="A430" s="41"/>
      <c r="B430" s="41"/>
      <c r="C430" s="41"/>
    </row>
    <row r="431" spans="1:3" ht="56.25" customHeight="1">
      <c r="A431" s="41"/>
      <c r="B431" s="41"/>
      <c r="C431" s="41"/>
    </row>
    <row r="432" spans="1:3" ht="56.25" customHeight="1">
      <c r="A432" s="41"/>
      <c r="B432" s="41"/>
      <c r="C432" s="41"/>
    </row>
    <row r="433" spans="1:3" ht="56.25" customHeight="1">
      <c r="A433" s="41"/>
      <c r="B433" s="41"/>
      <c r="C433" s="41"/>
    </row>
    <row r="434" spans="1:3" ht="56.25" customHeight="1">
      <c r="A434" s="41"/>
      <c r="B434" s="41"/>
      <c r="C434" s="41"/>
    </row>
    <row r="435" spans="1:3" ht="56.25" customHeight="1">
      <c r="A435" s="41"/>
      <c r="B435" s="41"/>
      <c r="C435" s="41"/>
    </row>
    <row r="436" spans="1:3" ht="56.25" customHeight="1">
      <c r="A436" s="41"/>
      <c r="B436" s="41"/>
      <c r="C436" s="41"/>
    </row>
    <row r="437" spans="1:3" ht="56.25" customHeight="1">
      <c r="A437" s="41"/>
      <c r="B437" s="41"/>
      <c r="C437" s="41"/>
    </row>
    <row r="438" spans="1:3" ht="56.25" customHeight="1">
      <c r="A438" s="41"/>
      <c r="B438" s="41"/>
      <c r="C438" s="41"/>
    </row>
    <row r="439" spans="1:3" ht="56.25" customHeight="1">
      <c r="A439" s="41"/>
      <c r="B439" s="41"/>
      <c r="C439" s="41"/>
    </row>
    <row r="440" spans="1:3" ht="56.25" customHeight="1">
      <c r="A440" s="41"/>
      <c r="B440" s="41"/>
      <c r="C440" s="41"/>
    </row>
    <row r="441" spans="1:3" ht="56.25" customHeight="1">
      <c r="A441" s="41"/>
      <c r="B441" s="41"/>
      <c r="C441" s="41"/>
    </row>
    <row r="442" spans="1:3" ht="56.25" customHeight="1">
      <c r="A442" s="41"/>
      <c r="B442" s="41"/>
      <c r="C442" s="41"/>
    </row>
    <row r="443" spans="1:3" ht="56.25" customHeight="1">
      <c r="A443" s="41"/>
      <c r="B443" s="41"/>
      <c r="C443" s="41"/>
    </row>
    <row r="444" spans="1:3" ht="56.25" customHeight="1">
      <c r="A444" s="41"/>
      <c r="B444" s="41"/>
      <c r="C444" s="41"/>
    </row>
    <row r="445" spans="1:3" ht="56.25" customHeight="1">
      <c r="A445" s="41"/>
      <c r="B445" s="41"/>
      <c r="C445" s="41"/>
    </row>
    <row r="446" spans="1:3" ht="56.25" customHeight="1">
      <c r="A446" s="41"/>
      <c r="B446" s="41"/>
      <c r="C446" s="41"/>
    </row>
    <row r="447" spans="1:3" ht="56.25" customHeight="1">
      <c r="A447" s="41"/>
      <c r="B447" s="41"/>
      <c r="C447" s="41"/>
    </row>
    <row r="448" spans="1:3" ht="56.25" customHeight="1">
      <c r="A448" s="41"/>
      <c r="B448" s="41"/>
      <c r="C448" s="41"/>
    </row>
    <row r="449" spans="1:3" ht="56.25" customHeight="1">
      <c r="A449" s="41"/>
      <c r="B449" s="41"/>
      <c r="C449" s="41"/>
    </row>
    <row r="450" spans="1:3" ht="56.25" customHeight="1">
      <c r="A450" s="41"/>
      <c r="B450" s="41"/>
      <c r="C450" s="41"/>
    </row>
    <row r="451" spans="1:3" ht="56.25" customHeight="1">
      <c r="A451" s="41"/>
      <c r="B451" s="41"/>
      <c r="C451" s="41"/>
    </row>
    <row r="452" spans="1:3" ht="56.25" customHeight="1">
      <c r="A452" s="41"/>
      <c r="B452" s="41"/>
      <c r="C452" s="41"/>
    </row>
    <row r="453" spans="1:3" ht="56.25" customHeight="1">
      <c r="A453" s="41"/>
      <c r="B453" s="41"/>
      <c r="C453" s="41"/>
    </row>
    <row r="454" spans="1:3" ht="56.25" customHeight="1">
      <c r="A454" s="41"/>
      <c r="B454" s="41"/>
      <c r="C454" s="41"/>
    </row>
    <row r="455" spans="1:3" ht="56.25" customHeight="1">
      <c r="A455" s="41"/>
      <c r="B455" s="41"/>
      <c r="C455" s="41"/>
    </row>
    <row r="456" spans="1:3" ht="56.25" customHeight="1">
      <c r="A456" s="41"/>
      <c r="B456" s="41"/>
      <c r="C456" s="41"/>
    </row>
    <row r="457" spans="1:3" ht="56.25" customHeight="1">
      <c r="A457" s="41"/>
      <c r="B457" s="41"/>
      <c r="C457" s="41"/>
    </row>
    <row r="458" spans="1:3" ht="56.25" customHeight="1">
      <c r="A458" s="41"/>
      <c r="B458" s="41"/>
      <c r="C458" s="41"/>
    </row>
    <row r="459" spans="1:3" ht="56.25" customHeight="1">
      <c r="A459" s="41"/>
      <c r="B459" s="41"/>
      <c r="C459" s="41"/>
    </row>
    <row r="460" spans="1:3" ht="56.25" customHeight="1">
      <c r="A460" s="41"/>
      <c r="B460" s="41"/>
      <c r="C460" s="41"/>
    </row>
    <row r="461" spans="1:3" ht="56.25" customHeight="1">
      <c r="A461" s="41"/>
      <c r="B461" s="41"/>
      <c r="C461" s="41"/>
    </row>
    <row r="462" spans="1:3" ht="56.25" customHeight="1">
      <c r="A462" s="41"/>
      <c r="B462" s="41"/>
      <c r="C462" s="41"/>
    </row>
    <row r="463" spans="1:3" ht="56.25" customHeight="1">
      <c r="A463" s="41"/>
      <c r="B463" s="41"/>
      <c r="C463" s="41"/>
    </row>
    <row r="464" spans="1:3" ht="56.25" customHeight="1">
      <c r="A464" s="41"/>
      <c r="B464" s="41"/>
      <c r="C464" s="41"/>
    </row>
    <row r="465" spans="1:3" ht="56.25" customHeight="1">
      <c r="A465" s="41"/>
      <c r="B465" s="41"/>
      <c r="C465" s="41"/>
    </row>
    <row r="466" spans="1:3" ht="56.25" customHeight="1">
      <c r="A466" s="41"/>
      <c r="B466" s="41"/>
      <c r="C466" s="41"/>
    </row>
    <row r="467" spans="1:3" ht="56.25" customHeight="1">
      <c r="A467" s="41"/>
      <c r="B467" s="41"/>
      <c r="C467" s="41"/>
    </row>
    <row r="468" spans="1:3" ht="56.25" customHeight="1">
      <c r="A468" s="41"/>
      <c r="B468" s="41"/>
      <c r="C468" s="41"/>
    </row>
    <row r="469" spans="1:3" ht="56.25" customHeight="1">
      <c r="A469" s="41"/>
      <c r="B469" s="41"/>
      <c r="C469" s="41"/>
    </row>
    <row r="470" spans="1:3" ht="56.25" customHeight="1">
      <c r="A470" s="41"/>
      <c r="B470" s="41"/>
      <c r="C470" s="41"/>
    </row>
    <row r="471" spans="1:3" ht="56.25" customHeight="1">
      <c r="A471" s="41"/>
      <c r="B471" s="41"/>
      <c r="C471" s="41"/>
    </row>
    <row r="472" spans="1:3" ht="56.25" customHeight="1">
      <c r="A472" s="41"/>
      <c r="B472" s="41"/>
      <c r="C472" s="41"/>
    </row>
    <row r="473" spans="1:3" ht="56.25" customHeight="1">
      <c r="A473" s="41"/>
      <c r="B473" s="41"/>
      <c r="C473" s="41"/>
    </row>
    <row r="474" spans="1:3" ht="56.25" customHeight="1">
      <c r="A474" s="41"/>
      <c r="B474" s="41"/>
      <c r="C474" s="41"/>
    </row>
    <row r="475" spans="1:3" ht="56.25" customHeight="1">
      <c r="A475" s="41"/>
      <c r="B475" s="41"/>
      <c r="C475" s="41"/>
    </row>
    <row r="476" spans="1:3" ht="56.25" customHeight="1">
      <c r="A476" s="41"/>
      <c r="B476" s="41"/>
      <c r="C476" s="41"/>
    </row>
    <row r="477" spans="1:3" ht="56.25" customHeight="1">
      <c r="A477" s="41"/>
      <c r="B477" s="41"/>
      <c r="C477" s="41"/>
    </row>
    <row r="478" spans="1:3" ht="56.25" customHeight="1">
      <c r="A478" s="41"/>
      <c r="B478" s="41"/>
      <c r="C478" s="41"/>
    </row>
    <row r="479" spans="1:3" ht="56.25" customHeight="1">
      <c r="A479" s="41"/>
      <c r="B479" s="41"/>
      <c r="C479" s="41"/>
    </row>
    <row r="480" spans="1:3" ht="56.25" customHeight="1">
      <c r="A480" s="41"/>
      <c r="B480" s="41"/>
      <c r="C480" s="41"/>
    </row>
    <row r="481" spans="1:3" ht="56.25" customHeight="1">
      <c r="A481" s="41"/>
      <c r="B481" s="41"/>
      <c r="C481" s="41"/>
    </row>
    <row r="482" spans="1:3" ht="56.25" customHeight="1">
      <c r="A482" s="41"/>
      <c r="B482" s="41"/>
      <c r="C482" s="41"/>
    </row>
    <row r="483" spans="1:3" ht="56.25" customHeight="1">
      <c r="A483" s="41"/>
      <c r="B483" s="41"/>
      <c r="C483" s="41"/>
    </row>
    <row r="484" spans="1:3" ht="56.25" customHeight="1">
      <c r="A484" s="41"/>
      <c r="B484" s="41"/>
      <c r="C484" s="41"/>
    </row>
    <row r="485" spans="1:3" ht="56.25" customHeight="1">
      <c r="A485" s="41"/>
      <c r="B485" s="41"/>
      <c r="C485" s="41"/>
    </row>
    <row r="486" spans="1:3" ht="56.25" customHeight="1">
      <c r="A486" s="41"/>
      <c r="B486" s="41"/>
      <c r="C486" s="41"/>
    </row>
    <row r="487" spans="1:3" ht="56.25" customHeight="1">
      <c r="A487" s="41"/>
      <c r="B487" s="41"/>
      <c r="C487" s="41"/>
    </row>
    <row r="488" spans="1:3" ht="56.25" customHeight="1">
      <c r="A488" s="41"/>
      <c r="B488" s="41"/>
      <c r="C488" s="41"/>
    </row>
    <row r="489" spans="1:3" ht="56.25" customHeight="1">
      <c r="A489" s="41"/>
      <c r="B489" s="41"/>
      <c r="C489" s="41"/>
    </row>
    <row r="490" spans="1:3" ht="56.25" customHeight="1">
      <c r="A490" s="41"/>
      <c r="B490" s="41"/>
      <c r="C490" s="41"/>
    </row>
    <row r="491" spans="1:3" ht="56.25" customHeight="1">
      <c r="A491" s="41"/>
      <c r="B491" s="41"/>
      <c r="C491" s="41"/>
    </row>
    <row r="492" spans="1:3" ht="56.25" customHeight="1">
      <c r="A492" s="41"/>
      <c r="B492" s="41"/>
      <c r="C492" s="41"/>
    </row>
    <row r="493" spans="1:3" ht="56.25" customHeight="1">
      <c r="A493" s="41"/>
      <c r="B493" s="41"/>
      <c r="C493" s="41"/>
    </row>
    <row r="494" spans="1:3" ht="56.25" customHeight="1">
      <c r="A494" s="41"/>
      <c r="B494" s="41"/>
      <c r="C494" s="41"/>
    </row>
    <row r="495" spans="1:3" ht="56.25" customHeight="1">
      <c r="A495" s="41"/>
      <c r="B495" s="41"/>
      <c r="C495" s="41"/>
    </row>
    <row r="496" spans="1:3" ht="56.25" customHeight="1">
      <c r="A496" s="41"/>
      <c r="B496" s="41"/>
      <c r="C496" s="41"/>
    </row>
    <row r="497" spans="1:3" ht="56.25" customHeight="1">
      <c r="A497" s="41"/>
      <c r="B497" s="41"/>
      <c r="C497" s="41"/>
    </row>
    <row r="498" spans="1:3" ht="56.25" customHeight="1">
      <c r="A498" s="41"/>
      <c r="B498" s="41"/>
      <c r="C498" s="41"/>
    </row>
    <row r="499" spans="1:3" ht="56.25" customHeight="1">
      <c r="A499" s="41"/>
      <c r="B499" s="41"/>
      <c r="C499" s="41"/>
    </row>
    <row r="500" spans="1:3" ht="56.25" customHeight="1">
      <c r="A500" s="41"/>
      <c r="B500" s="41"/>
      <c r="C500" s="41"/>
    </row>
    <row r="501" spans="1:3" ht="56.25" customHeight="1">
      <c r="A501" s="41"/>
      <c r="B501" s="41"/>
      <c r="C501" s="41"/>
    </row>
    <row r="502" spans="1:3" ht="56.25" customHeight="1">
      <c r="A502" s="41"/>
      <c r="B502" s="41"/>
      <c r="C502" s="41"/>
    </row>
    <row r="503" spans="1:3" ht="56.25" customHeight="1">
      <c r="A503" s="41"/>
      <c r="B503" s="41"/>
      <c r="C503" s="41"/>
    </row>
    <row r="504" spans="1:3" ht="56.25" customHeight="1">
      <c r="A504" s="41"/>
      <c r="B504" s="41"/>
      <c r="C504" s="41"/>
    </row>
    <row r="505" spans="1:3" ht="56.25" customHeight="1">
      <c r="A505" s="41"/>
      <c r="B505" s="41"/>
      <c r="C505" s="41"/>
    </row>
    <row r="506" spans="1:3" ht="56.25" customHeight="1">
      <c r="A506" s="41"/>
      <c r="B506" s="41"/>
      <c r="C506" s="41"/>
    </row>
    <row r="507" spans="1:3" ht="56.25" customHeight="1">
      <c r="A507" s="41"/>
      <c r="B507" s="41"/>
      <c r="C507" s="41"/>
    </row>
    <row r="508" spans="1:3" ht="56.25" customHeight="1">
      <c r="A508" s="41"/>
      <c r="B508" s="41"/>
      <c r="C508" s="41"/>
    </row>
    <row r="509" spans="1:3" ht="56.25" customHeight="1">
      <c r="A509" s="41"/>
      <c r="B509" s="41"/>
      <c r="C509" s="41"/>
    </row>
    <row r="510" spans="1:3" ht="56.25" customHeight="1">
      <c r="A510" s="41"/>
      <c r="B510" s="41"/>
      <c r="C510" s="41"/>
    </row>
    <row r="511" spans="1:3" ht="56.25" customHeight="1">
      <c r="A511" s="41"/>
      <c r="B511" s="41"/>
      <c r="C511" s="41"/>
    </row>
    <row r="512" spans="1:3" ht="56.25" customHeight="1">
      <c r="A512" s="41"/>
      <c r="B512" s="41"/>
      <c r="C512" s="41"/>
    </row>
    <row r="513" spans="1:3" ht="56.25" customHeight="1">
      <c r="A513" s="41"/>
      <c r="B513" s="41"/>
      <c r="C513" s="41"/>
    </row>
    <row r="514" spans="1:3" ht="56.25" customHeight="1">
      <c r="A514" s="41"/>
      <c r="B514" s="41"/>
      <c r="C514" s="41"/>
    </row>
    <row r="515" spans="1:3" ht="56.25" customHeight="1">
      <c r="A515" s="41"/>
      <c r="B515" s="41"/>
      <c r="C515" s="41"/>
    </row>
    <row r="516" spans="1:3" ht="56.25" customHeight="1">
      <c r="A516" s="41"/>
      <c r="B516" s="41"/>
      <c r="C516" s="41"/>
    </row>
    <row r="517" spans="1:3" ht="56.25" customHeight="1">
      <c r="A517" s="41"/>
      <c r="B517" s="41"/>
      <c r="C517" s="41"/>
    </row>
    <row r="518" spans="1:3" ht="56.25" customHeight="1">
      <c r="A518" s="41"/>
      <c r="B518" s="41"/>
      <c r="C518" s="41"/>
    </row>
    <row r="519" spans="1:3" ht="56.25" customHeight="1">
      <c r="A519" s="41"/>
      <c r="B519" s="41"/>
      <c r="C519" s="41"/>
    </row>
    <row r="520" spans="1:3" ht="56.25" customHeight="1">
      <c r="A520" s="41"/>
      <c r="B520" s="41"/>
      <c r="C520" s="41"/>
    </row>
    <row r="521" spans="1:3" ht="56.25" customHeight="1">
      <c r="A521" s="41"/>
      <c r="B521" s="41"/>
      <c r="C521" s="41"/>
    </row>
    <row r="522" spans="1:3" ht="56.25" customHeight="1">
      <c r="A522" s="41"/>
      <c r="B522" s="41"/>
      <c r="C522" s="41"/>
    </row>
    <row r="523" spans="1:3" ht="56.25" customHeight="1">
      <c r="A523" s="41"/>
      <c r="B523" s="41"/>
      <c r="C523" s="41"/>
    </row>
    <row r="524" spans="1:3" ht="56.25" customHeight="1">
      <c r="A524" s="41"/>
      <c r="B524" s="41"/>
      <c r="C524" s="41"/>
    </row>
    <row r="525" spans="1:3" ht="56.25" customHeight="1">
      <c r="A525" s="41"/>
      <c r="B525" s="41"/>
      <c r="C525" s="41"/>
    </row>
    <row r="526" spans="1:3" ht="56.25" customHeight="1">
      <c r="A526" s="41"/>
      <c r="B526" s="41"/>
      <c r="C526" s="41"/>
    </row>
    <row r="527" spans="1:3" ht="56.25" customHeight="1">
      <c r="A527" s="41"/>
      <c r="B527" s="41"/>
      <c r="C527" s="41"/>
    </row>
    <row r="528" spans="1:3" ht="56.25" customHeight="1">
      <c r="A528" s="41"/>
      <c r="B528" s="41"/>
      <c r="C528" s="41"/>
    </row>
    <row r="529" spans="1:3" ht="56.25" customHeight="1">
      <c r="A529" s="41"/>
      <c r="B529" s="41"/>
      <c r="C529" s="41"/>
    </row>
    <row r="530" spans="1:3" ht="56.25" customHeight="1">
      <c r="A530" s="41"/>
      <c r="B530" s="41"/>
      <c r="C530" s="41"/>
    </row>
    <row r="531" spans="1:3" ht="56.25" customHeight="1">
      <c r="A531" s="41"/>
      <c r="B531" s="41"/>
      <c r="C531" s="41"/>
    </row>
    <row r="532" spans="1:3" ht="56.25" customHeight="1">
      <c r="A532" s="41"/>
      <c r="B532" s="41"/>
      <c r="C532" s="41"/>
    </row>
    <row r="533" spans="1:3" ht="56.25" customHeight="1">
      <c r="A533" s="41"/>
      <c r="B533" s="41"/>
      <c r="C533" s="41"/>
    </row>
    <row r="534" spans="1:3" ht="56.25" customHeight="1">
      <c r="A534" s="41"/>
      <c r="B534" s="41"/>
      <c r="C534" s="41"/>
    </row>
    <row r="535" spans="1:3" ht="56.25" customHeight="1">
      <c r="A535" s="41"/>
      <c r="B535" s="41"/>
      <c r="C535" s="41"/>
    </row>
    <row r="536" spans="1:3" ht="56.25" customHeight="1">
      <c r="A536" s="41"/>
      <c r="B536" s="41"/>
      <c r="C536" s="41"/>
    </row>
    <row r="537" spans="1:3" ht="56.25" customHeight="1">
      <c r="A537" s="41"/>
      <c r="B537" s="41"/>
      <c r="C537" s="41"/>
    </row>
    <row r="538" spans="1:3" ht="56.25" customHeight="1">
      <c r="A538" s="41"/>
      <c r="B538" s="41"/>
      <c r="C538" s="41"/>
    </row>
    <row r="539" spans="1:3" ht="56.25" customHeight="1">
      <c r="A539" s="41"/>
      <c r="B539" s="41"/>
      <c r="C539" s="41"/>
    </row>
    <row r="540" spans="1:3" ht="56.25" customHeight="1">
      <c r="A540" s="41"/>
      <c r="B540" s="41"/>
      <c r="C540" s="41"/>
    </row>
    <row r="541" spans="1:3" ht="56.25" customHeight="1">
      <c r="A541" s="41"/>
      <c r="B541" s="41"/>
      <c r="C541" s="41"/>
    </row>
    <row r="542" spans="1:3" ht="56.25" customHeight="1">
      <c r="A542" s="41"/>
      <c r="B542" s="41"/>
      <c r="C542" s="41"/>
    </row>
    <row r="543" spans="1:3" ht="56.25" customHeight="1">
      <c r="A543" s="41"/>
      <c r="B543" s="41"/>
      <c r="C543" s="41"/>
    </row>
    <row r="544" spans="1:3" ht="56.25" customHeight="1">
      <c r="A544" s="41"/>
      <c r="B544" s="41"/>
      <c r="C544" s="41"/>
    </row>
    <row r="545" spans="1:3" ht="56.25" customHeight="1">
      <c r="A545" s="41"/>
      <c r="B545" s="41"/>
      <c r="C545" s="41"/>
    </row>
    <row r="546" spans="1:3" ht="56.25" customHeight="1">
      <c r="A546" s="41"/>
      <c r="B546" s="41"/>
      <c r="C546" s="41"/>
    </row>
    <row r="547" spans="1:3" ht="56.25" customHeight="1">
      <c r="A547" s="41"/>
      <c r="B547" s="41"/>
      <c r="C547" s="41"/>
    </row>
    <row r="548" spans="1:3" ht="56.25" customHeight="1">
      <c r="A548" s="41"/>
      <c r="B548" s="41"/>
      <c r="C548" s="41"/>
    </row>
    <row r="549" spans="1:3" ht="56.25" customHeight="1">
      <c r="A549" s="41"/>
      <c r="B549" s="41"/>
      <c r="C549" s="41"/>
    </row>
    <row r="550" spans="1:3" ht="56.25" customHeight="1">
      <c r="A550" s="41"/>
      <c r="B550" s="41"/>
      <c r="C550" s="41"/>
    </row>
    <row r="551" spans="1:3" ht="56.25" customHeight="1">
      <c r="A551" s="41"/>
      <c r="B551" s="41"/>
      <c r="C551" s="41"/>
    </row>
    <row r="552" spans="1:3" ht="56.25" customHeight="1">
      <c r="A552" s="41"/>
      <c r="B552" s="41"/>
      <c r="C552" s="41"/>
    </row>
    <row r="553" spans="1:3" ht="56.25" customHeight="1">
      <c r="A553" s="41"/>
      <c r="B553" s="41"/>
      <c r="C553" s="41"/>
    </row>
    <row r="554" spans="1:3" ht="56.25" customHeight="1">
      <c r="A554" s="41"/>
      <c r="B554" s="41"/>
      <c r="C554" s="41"/>
    </row>
    <row r="555" spans="1:3" ht="56.25" customHeight="1">
      <c r="A555" s="41"/>
      <c r="B555" s="41"/>
      <c r="C555" s="41"/>
    </row>
    <row r="556" spans="1:3" ht="56.25" customHeight="1">
      <c r="A556" s="41"/>
      <c r="B556" s="41"/>
      <c r="C556" s="41"/>
    </row>
    <row r="557" spans="1:3" ht="56.25" customHeight="1">
      <c r="A557" s="41"/>
      <c r="B557" s="41"/>
      <c r="C557" s="41"/>
    </row>
    <row r="558" spans="1:3" ht="56.25" customHeight="1">
      <c r="A558" s="41"/>
      <c r="B558" s="41"/>
      <c r="C558" s="41"/>
    </row>
    <row r="559" spans="1:3" ht="56.25" customHeight="1">
      <c r="A559" s="41"/>
      <c r="B559" s="41"/>
      <c r="C559" s="41"/>
    </row>
    <row r="560" spans="1:3" ht="56.25" customHeight="1">
      <c r="A560" s="41"/>
      <c r="B560" s="41"/>
      <c r="C560" s="41"/>
    </row>
    <row r="561" spans="1:3" ht="56.25" customHeight="1">
      <c r="A561" s="41"/>
      <c r="B561" s="41"/>
      <c r="C561" s="41"/>
    </row>
    <row r="562" spans="1:3" ht="56.25" customHeight="1">
      <c r="A562" s="41"/>
      <c r="B562" s="41"/>
      <c r="C562" s="41"/>
    </row>
    <row r="563" spans="1:3" ht="56.25" customHeight="1">
      <c r="A563" s="41"/>
      <c r="B563" s="41"/>
      <c r="C563" s="41"/>
    </row>
    <row r="564" spans="1:3" ht="56.25" customHeight="1">
      <c r="A564" s="41"/>
      <c r="B564" s="41"/>
      <c r="C564" s="41"/>
    </row>
    <row r="565" spans="1:3" ht="56.25" customHeight="1">
      <c r="A565" s="41"/>
      <c r="B565" s="41"/>
      <c r="C565" s="41"/>
    </row>
    <row r="566" spans="1:3" ht="56.25" customHeight="1">
      <c r="A566" s="41"/>
      <c r="B566" s="41"/>
      <c r="C566" s="41"/>
    </row>
    <row r="567" spans="1:3" ht="56.25" customHeight="1">
      <c r="A567" s="41"/>
      <c r="B567" s="41"/>
      <c r="C567" s="41"/>
    </row>
    <row r="568" spans="1:3" ht="56.25" customHeight="1">
      <c r="A568" s="41"/>
      <c r="B568" s="41"/>
      <c r="C568" s="41"/>
    </row>
    <row r="569" spans="1:3" ht="56.25" customHeight="1">
      <c r="A569" s="41"/>
      <c r="B569" s="41"/>
      <c r="C569" s="41"/>
    </row>
    <row r="570" spans="1:3" ht="56.25" customHeight="1">
      <c r="A570" s="41"/>
      <c r="B570" s="41"/>
      <c r="C570" s="41"/>
    </row>
    <row r="571" spans="1:3" ht="56.25" customHeight="1">
      <c r="A571" s="41"/>
      <c r="B571" s="41"/>
      <c r="C571" s="41"/>
    </row>
    <row r="572" spans="1:3" ht="56.25" customHeight="1">
      <c r="A572" s="41"/>
      <c r="B572" s="41"/>
      <c r="C572" s="41"/>
    </row>
    <row r="573" spans="1:3" ht="56.25" customHeight="1">
      <c r="A573" s="41"/>
      <c r="B573" s="41"/>
      <c r="C573" s="41"/>
    </row>
    <row r="574" spans="1:3" ht="56.25" customHeight="1">
      <c r="A574" s="41"/>
      <c r="B574" s="41"/>
      <c r="C574" s="41"/>
    </row>
    <row r="575" spans="1:3" ht="56.25" customHeight="1">
      <c r="A575" s="41"/>
      <c r="B575" s="41"/>
      <c r="C575" s="41"/>
    </row>
    <row r="576" spans="1:3" ht="56.25" customHeight="1">
      <c r="A576" s="41"/>
      <c r="B576" s="41"/>
      <c r="C576" s="41"/>
    </row>
    <row r="577" spans="1:3" ht="56.25" customHeight="1">
      <c r="A577" s="41"/>
      <c r="B577" s="41"/>
      <c r="C577" s="41"/>
    </row>
    <row r="578" spans="1:3" ht="56.25" customHeight="1">
      <c r="A578" s="41"/>
      <c r="B578" s="41"/>
      <c r="C578" s="41"/>
    </row>
    <row r="579" spans="1:3" ht="56.25" customHeight="1">
      <c r="A579" s="41"/>
      <c r="B579" s="41"/>
      <c r="C579" s="41"/>
    </row>
    <row r="580" spans="1:3" ht="56.25" customHeight="1">
      <c r="A580" s="41"/>
      <c r="B580" s="41"/>
      <c r="C580" s="41"/>
    </row>
    <row r="581" spans="1:3" ht="56.25" customHeight="1">
      <c r="A581" s="41"/>
      <c r="B581" s="41"/>
      <c r="C581" s="41"/>
    </row>
    <row r="582" spans="1:3" ht="56.25" customHeight="1">
      <c r="A582" s="41"/>
      <c r="B582" s="41"/>
      <c r="C582" s="41"/>
    </row>
    <row r="583" spans="1:3" ht="56.25" customHeight="1">
      <c r="A583" s="41"/>
      <c r="B583" s="41"/>
      <c r="C583" s="41"/>
    </row>
    <row r="584" spans="1:3" ht="56.25" customHeight="1">
      <c r="A584" s="41"/>
      <c r="B584" s="41"/>
      <c r="C584" s="41"/>
    </row>
    <row r="585" spans="1:3" ht="56.25" customHeight="1">
      <c r="A585" s="41"/>
      <c r="B585" s="41"/>
      <c r="C585" s="41"/>
    </row>
    <row r="586" spans="1:3" ht="56.25" customHeight="1">
      <c r="A586" s="41"/>
      <c r="B586" s="41"/>
      <c r="C586" s="41"/>
    </row>
    <row r="587" spans="1:3" ht="56.25" customHeight="1">
      <c r="A587" s="41"/>
      <c r="B587" s="41"/>
      <c r="C587" s="41"/>
    </row>
    <row r="588" spans="1:3" ht="56.25" customHeight="1">
      <c r="A588" s="41"/>
      <c r="B588" s="41"/>
      <c r="C588" s="41"/>
    </row>
    <row r="589" spans="1:3" ht="56.25" customHeight="1">
      <c r="A589" s="41"/>
      <c r="B589" s="41"/>
      <c r="C589" s="41"/>
    </row>
    <row r="590" spans="1:3" ht="56.25" customHeight="1">
      <c r="A590" s="41"/>
      <c r="B590" s="41"/>
      <c r="C590" s="41"/>
    </row>
    <row r="591" spans="1:3" ht="56.25" customHeight="1">
      <c r="A591" s="41"/>
      <c r="B591" s="41"/>
      <c r="C591" s="41"/>
    </row>
    <row r="592" spans="1:3" ht="56.25" customHeight="1">
      <c r="A592" s="41"/>
      <c r="B592" s="41"/>
      <c r="C592" s="41"/>
    </row>
    <row r="593" spans="1:3" ht="56.25" customHeight="1">
      <c r="A593" s="41"/>
      <c r="B593" s="41"/>
      <c r="C593" s="41"/>
    </row>
    <row r="594" spans="1:3" ht="56.25" customHeight="1">
      <c r="A594" s="41"/>
      <c r="B594" s="41"/>
      <c r="C594" s="41"/>
    </row>
    <row r="595" spans="1:3" ht="56.25" customHeight="1">
      <c r="A595" s="41"/>
      <c r="B595" s="41"/>
      <c r="C595" s="41"/>
    </row>
    <row r="596" spans="1:3" ht="56.25" customHeight="1">
      <c r="A596" s="41"/>
      <c r="B596" s="41"/>
      <c r="C596" s="41"/>
    </row>
    <row r="597" spans="1:3" ht="56.25" customHeight="1">
      <c r="A597" s="41"/>
      <c r="B597" s="41"/>
      <c r="C597" s="41"/>
    </row>
    <row r="598" spans="1:3" ht="56.25" customHeight="1">
      <c r="A598" s="41"/>
      <c r="B598" s="41"/>
      <c r="C598" s="41"/>
    </row>
    <row r="599" spans="1:3" ht="56.25" customHeight="1">
      <c r="A599" s="41"/>
      <c r="B599" s="41"/>
      <c r="C599" s="41"/>
    </row>
    <row r="600" spans="1:3" ht="56.25" customHeight="1">
      <c r="A600" s="41"/>
      <c r="B600" s="41"/>
      <c r="C600" s="41"/>
    </row>
    <row r="601" spans="1:3" ht="56.25" customHeight="1">
      <c r="A601" s="41"/>
      <c r="B601" s="41"/>
      <c r="C601" s="41"/>
    </row>
    <row r="602" spans="1:3" ht="56.25" customHeight="1">
      <c r="A602" s="41"/>
      <c r="B602" s="41"/>
      <c r="C602" s="41"/>
    </row>
    <row r="603" spans="1:3" ht="56.25" customHeight="1">
      <c r="A603" s="41"/>
      <c r="B603" s="41"/>
      <c r="C603" s="41"/>
    </row>
    <row r="604" spans="1:3" ht="56.25" customHeight="1">
      <c r="A604" s="41"/>
      <c r="B604" s="41"/>
      <c r="C604" s="41"/>
    </row>
    <row r="605" spans="1:3" ht="56.25" customHeight="1">
      <c r="A605" s="41"/>
      <c r="B605" s="41"/>
      <c r="C605" s="41"/>
    </row>
    <row r="606" spans="1:3" ht="56.25" customHeight="1">
      <c r="A606" s="41"/>
      <c r="B606" s="41"/>
      <c r="C606" s="41"/>
    </row>
    <row r="607" spans="1:3" ht="56.25" customHeight="1">
      <c r="A607" s="41"/>
      <c r="B607" s="41"/>
      <c r="C607" s="41"/>
    </row>
    <row r="608" spans="1:3" ht="56.25" customHeight="1">
      <c r="A608" s="41"/>
      <c r="B608" s="41"/>
      <c r="C608" s="41"/>
    </row>
    <row r="609" spans="1:3" ht="56.25" customHeight="1">
      <c r="A609" s="41"/>
      <c r="B609" s="41"/>
      <c r="C609" s="41"/>
    </row>
    <row r="610" spans="1:3" ht="56.25" customHeight="1">
      <c r="A610" s="41"/>
      <c r="B610" s="41"/>
      <c r="C610" s="41"/>
    </row>
    <row r="611" spans="1:3" ht="56.25" customHeight="1">
      <c r="A611" s="41"/>
      <c r="B611" s="41"/>
      <c r="C611" s="41"/>
    </row>
    <row r="612" spans="1:3" ht="56.25" customHeight="1">
      <c r="A612" s="41"/>
      <c r="B612" s="41"/>
      <c r="C612" s="41"/>
    </row>
    <row r="613" spans="1:3" ht="56.25" customHeight="1">
      <c r="A613" s="41"/>
      <c r="B613" s="41"/>
      <c r="C613" s="41"/>
    </row>
    <row r="614" spans="1:3" ht="56.25" customHeight="1">
      <c r="A614" s="41"/>
      <c r="B614" s="41"/>
      <c r="C614" s="41"/>
    </row>
    <row r="615" spans="1:3" ht="56.25" customHeight="1">
      <c r="A615" s="41"/>
      <c r="B615" s="41"/>
      <c r="C615" s="41"/>
    </row>
    <row r="616" spans="1:3" ht="56.25" customHeight="1">
      <c r="A616" s="41"/>
      <c r="B616" s="41"/>
      <c r="C616" s="41"/>
    </row>
    <row r="617" spans="1:3" ht="56.25" customHeight="1">
      <c r="A617" s="41"/>
      <c r="B617" s="41"/>
      <c r="C617" s="41"/>
    </row>
    <row r="618" spans="1:3" ht="56.25" customHeight="1">
      <c r="A618" s="41"/>
      <c r="B618" s="41"/>
      <c r="C618" s="41"/>
    </row>
    <row r="619" spans="1:3" ht="56.25" customHeight="1">
      <c r="A619" s="41"/>
      <c r="B619" s="41"/>
      <c r="C619" s="41"/>
    </row>
    <row r="620" spans="1:3" ht="56.25" customHeight="1">
      <c r="A620" s="41"/>
      <c r="B620" s="41"/>
      <c r="C620" s="41"/>
    </row>
    <row r="621" spans="1:3" ht="56.25" customHeight="1">
      <c r="A621" s="41"/>
      <c r="B621" s="41"/>
      <c r="C621" s="41"/>
    </row>
    <row r="622" spans="1:3" ht="56.25" customHeight="1">
      <c r="A622" s="41"/>
      <c r="B622" s="41"/>
      <c r="C622" s="41"/>
    </row>
    <row r="623" spans="1:3" ht="56.25" customHeight="1">
      <c r="A623" s="41"/>
      <c r="B623" s="41"/>
      <c r="C623" s="41"/>
    </row>
    <row r="624" spans="1:3" ht="56.25" customHeight="1">
      <c r="A624" s="41"/>
      <c r="B624" s="41"/>
      <c r="C624" s="41"/>
    </row>
    <row r="625" spans="1:3" ht="56.25" customHeight="1">
      <c r="A625" s="41"/>
      <c r="B625" s="41"/>
      <c r="C625" s="41"/>
    </row>
    <row r="626" spans="1:3" ht="56.25" customHeight="1">
      <c r="A626" s="41"/>
      <c r="B626" s="41"/>
      <c r="C626" s="41"/>
    </row>
    <row r="627" spans="1:3" ht="56.25" customHeight="1">
      <c r="A627" s="41"/>
      <c r="B627" s="41"/>
      <c r="C627" s="41"/>
    </row>
    <row r="628" spans="1:3" ht="56.25" customHeight="1">
      <c r="A628" s="41"/>
      <c r="B628" s="41"/>
      <c r="C628" s="41"/>
    </row>
    <row r="629" spans="1:3" ht="56.25" customHeight="1">
      <c r="A629" s="41"/>
      <c r="B629" s="41"/>
      <c r="C629" s="41"/>
    </row>
    <row r="630" spans="1:3" ht="56.25" customHeight="1">
      <c r="A630" s="41"/>
      <c r="B630" s="41"/>
      <c r="C630" s="41"/>
    </row>
    <row r="631" spans="1:3" ht="56.25" customHeight="1">
      <c r="A631" s="41"/>
      <c r="B631" s="41"/>
      <c r="C631" s="41"/>
    </row>
    <row r="632" spans="1:3" ht="56.25" customHeight="1">
      <c r="A632" s="41"/>
      <c r="B632" s="41"/>
      <c r="C632" s="41"/>
    </row>
    <row r="633" spans="1:3" ht="56.25" customHeight="1">
      <c r="A633" s="41"/>
      <c r="B633" s="41"/>
      <c r="C633" s="41"/>
    </row>
    <row r="634" spans="1:3" ht="56.25" customHeight="1">
      <c r="A634" s="41"/>
      <c r="B634" s="41"/>
      <c r="C634" s="41"/>
    </row>
    <row r="635" spans="1:3" ht="56.25" customHeight="1">
      <c r="A635" s="41"/>
      <c r="B635" s="41"/>
      <c r="C635" s="41"/>
    </row>
    <row r="636" spans="1:3" ht="56.25" customHeight="1">
      <c r="A636" s="41"/>
      <c r="B636" s="41"/>
      <c r="C636" s="41"/>
    </row>
    <row r="637" spans="1:3" ht="56.25" customHeight="1">
      <c r="A637" s="41"/>
      <c r="B637" s="41"/>
      <c r="C637" s="41"/>
    </row>
    <row r="638" spans="1:3" ht="56.25" customHeight="1">
      <c r="A638" s="41"/>
      <c r="B638" s="41"/>
      <c r="C638" s="41"/>
    </row>
    <row r="639" spans="1:3" ht="56.25" customHeight="1">
      <c r="A639" s="41"/>
      <c r="B639" s="41"/>
      <c r="C639" s="41"/>
    </row>
    <row r="640" spans="1:3" ht="56.25" customHeight="1">
      <c r="A640" s="41"/>
      <c r="B640" s="41"/>
      <c r="C640" s="41"/>
    </row>
    <row r="641" spans="1:3" ht="56.25" customHeight="1">
      <c r="A641" s="41"/>
      <c r="B641" s="41"/>
      <c r="C641" s="41"/>
    </row>
    <row r="642" spans="1:3" ht="56.25" customHeight="1">
      <c r="A642" s="41"/>
      <c r="B642" s="41"/>
      <c r="C642" s="41"/>
    </row>
    <row r="643" spans="1:3" ht="56.25" customHeight="1">
      <c r="A643" s="41"/>
      <c r="B643" s="41"/>
      <c r="C643" s="41"/>
    </row>
    <row r="644" spans="1:3" ht="56.25" customHeight="1">
      <c r="A644" s="41"/>
      <c r="B644" s="41"/>
      <c r="C644" s="41"/>
    </row>
    <row r="645" spans="1:3" ht="56.25" customHeight="1">
      <c r="A645" s="41"/>
      <c r="B645" s="41"/>
      <c r="C645" s="41"/>
    </row>
    <row r="646" spans="1:3" ht="56.25" customHeight="1">
      <c r="A646" s="41"/>
      <c r="B646" s="41"/>
      <c r="C646" s="41"/>
    </row>
    <row r="647" spans="1:3" ht="56.25" customHeight="1">
      <c r="A647" s="41"/>
      <c r="B647" s="41"/>
      <c r="C647" s="41"/>
    </row>
    <row r="648" spans="1:3" ht="56.25" customHeight="1">
      <c r="A648" s="41"/>
      <c r="B648" s="41"/>
      <c r="C648" s="41"/>
    </row>
    <row r="649" spans="1:3" ht="56.25" customHeight="1">
      <c r="A649" s="41"/>
      <c r="B649" s="41"/>
      <c r="C649" s="41"/>
    </row>
    <row r="650" spans="1:3" ht="56.25" customHeight="1">
      <c r="A650" s="41"/>
      <c r="B650" s="41"/>
      <c r="C650" s="41"/>
    </row>
    <row r="651" spans="1:3" ht="56.25" customHeight="1">
      <c r="A651" s="41"/>
      <c r="B651" s="41"/>
      <c r="C651" s="41"/>
    </row>
    <row r="652" spans="1:3" ht="56.25" customHeight="1">
      <c r="A652" s="41"/>
      <c r="B652" s="41"/>
      <c r="C652" s="41"/>
    </row>
    <row r="653" spans="1:3" ht="56.25" customHeight="1">
      <c r="A653" s="41"/>
      <c r="B653" s="41"/>
      <c r="C653" s="41"/>
    </row>
    <row r="654" spans="1:3" ht="56.25" customHeight="1">
      <c r="A654" s="41"/>
      <c r="B654" s="41"/>
      <c r="C654" s="41"/>
    </row>
    <row r="655" spans="1:3" ht="56.25" customHeight="1">
      <c r="A655" s="41"/>
      <c r="B655" s="41"/>
      <c r="C655" s="41"/>
    </row>
    <row r="656" spans="1:3" ht="56.25" customHeight="1">
      <c r="A656" s="41"/>
      <c r="B656" s="41"/>
      <c r="C656" s="41"/>
    </row>
    <row r="657" spans="1:3" ht="56.25" customHeight="1">
      <c r="A657" s="41"/>
      <c r="B657" s="41"/>
      <c r="C657" s="41"/>
    </row>
    <row r="658" spans="1:3" ht="56.25" customHeight="1">
      <c r="A658" s="41"/>
      <c r="B658" s="41"/>
      <c r="C658" s="41"/>
    </row>
    <row r="659" spans="1:3" ht="56.25" customHeight="1">
      <c r="A659" s="41"/>
      <c r="B659" s="41"/>
      <c r="C659" s="41"/>
    </row>
    <row r="660" spans="1:3" ht="56.25" customHeight="1">
      <c r="A660" s="41"/>
      <c r="B660" s="41"/>
      <c r="C660" s="41"/>
    </row>
    <row r="661" spans="1:3" ht="56.25" customHeight="1">
      <c r="A661" s="41"/>
      <c r="B661" s="41"/>
      <c r="C661" s="41"/>
    </row>
    <row r="662" spans="1:3" ht="56.25" customHeight="1">
      <c r="A662" s="41"/>
      <c r="B662" s="41"/>
      <c r="C662" s="41"/>
    </row>
    <row r="663" spans="1:3" ht="56.25" customHeight="1">
      <c r="A663" s="41"/>
      <c r="B663" s="41"/>
      <c r="C663" s="41"/>
    </row>
    <row r="664" spans="1:3" ht="56.25" customHeight="1">
      <c r="A664" s="41"/>
      <c r="B664" s="41"/>
      <c r="C664" s="41"/>
    </row>
    <row r="665" spans="1:3" ht="56.25" customHeight="1">
      <c r="A665" s="41"/>
      <c r="B665" s="41"/>
      <c r="C665" s="41"/>
    </row>
    <row r="666" spans="1:3" ht="56.25" customHeight="1">
      <c r="A666" s="41"/>
      <c r="B666" s="41"/>
      <c r="C666" s="41"/>
    </row>
    <row r="667" spans="1:3" ht="56.25" customHeight="1">
      <c r="A667" s="41"/>
      <c r="B667" s="41"/>
      <c r="C667" s="41"/>
    </row>
    <row r="668" spans="1:3" ht="56.25" customHeight="1">
      <c r="A668" s="41"/>
      <c r="B668" s="41"/>
      <c r="C668" s="41"/>
    </row>
    <row r="669" spans="1:3" ht="56.25" customHeight="1">
      <c r="A669" s="41"/>
      <c r="B669" s="41"/>
      <c r="C669" s="41"/>
    </row>
    <row r="670" spans="1:3" ht="56.25" customHeight="1">
      <c r="A670" s="41"/>
      <c r="B670" s="41"/>
      <c r="C670" s="41"/>
    </row>
    <row r="671" spans="1:3" ht="56.25" customHeight="1">
      <c r="A671" s="41"/>
      <c r="B671" s="41"/>
      <c r="C671" s="41"/>
    </row>
    <row r="672" spans="1:3" ht="56.25" customHeight="1">
      <c r="A672" s="41"/>
      <c r="B672" s="41"/>
      <c r="C672" s="41"/>
    </row>
    <row r="673" spans="1:3" ht="56.25" customHeight="1">
      <c r="A673" s="41"/>
      <c r="B673" s="41"/>
      <c r="C673" s="41"/>
    </row>
    <row r="674" spans="1:3" ht="56.25" customHeight="1">
      <c r="A674" s="41"/>
      <c r="B674" s="41"/>
      <c r="C674" s="41"/>
    </row>
    <row r="675" spans="1:3" ht="56.25" customHeight="1">
      <c r="A675" s="41"/>
      <c r="B675" s="41"/>
      <c r="C675" s="41"/>
    </row>
    <row r="676" spans="1:3" ht="56.25" customHeight="1">
      <c r="A676" s="41"/>
      <c r="B676" s="41"/>
      <c r="C676" s="41"/>
    </row>
    <row r="677" spans="1:3" ht="56.25" customHeight="1">
      <c r="A677" s="41"/>
      <c r="B677" s="41"/>
      <c r="C677" s="41"/>
    </row>
    <row r="678" spans="1:3" ht="56.25" customHeight="1">
      <c r="A678" s="41"/>
      <c r="B678" s="41"/>
      <c r="C678" s="41"/>
    </row>
    <row r="679" spans="1:3" ht="56.25" customHeight="1">
      <c r="A679" s="41"/>
      <c r="B679" s="41"/>
      <c r="C679" s="41"/>
    </row>
    <row r="680" spans="1:3" ht="56.25" customHeight="1">
      <c r="A680" s="41"/>
      <c r="B680" s="41"/>
      <c r="C680" s="41"/>
    </row>
    <row r="681" spans="1:3" ht="56.25" customHeight="1">
      <c r="A681" s="41"/>
      <c r="B681" s="41"/>
      <c r="C681" s="41"/>
    </row>
    <row r="682" spans="1:3" ht="56.25" customHeight="1">
      <c r="A682" s="41"/>
      <c r="B682" s="41"/>
      <c r="C682" s="41"/>
    </row>
    <row r="683" spans="1:3" ht="56.25" customHeight="1">
      <c r="A683" s="41"/>
      <c r="B683" s="41"/>
      <c r="C683" s="41"/>
    </row>
    <row r="684" spans="1:3" ht="56.25" customHeight="1">
      <c r="A684" s="41"/>
      <c r="B684" s="41"/>
      <c r="C684" s="41"/>
    </row>
    <row r="685" spans="1:3" ht="56.25" customHeight="1">
      <c r="A685" s="41"/>
      <c r="B685" s="41"/>
      <c r="C685" s="41"/>
    </row>
    <row r="686" spans="1:3" ht="56.25" customHeight="1">
      <c r="A686" s="41"/>
      <c r="B686" s="41"/>
      <c r="C686" s="41"/>
    </row>
    <row r="687" spans="1:3" ht="56.25" customHeight="1">
      <c r="A687" s="41"/>
      <c r="B687" s="41"/>
      <c r="C687" s="41"/>
    </row>
    <row r="688" spans="1:3" ht="56.25" customHeight="1">
      <c r="A688" s="41"/>
      <c r="B688" s="41"/>
      <c r="C688" s="41"/>
    </row>
    <row r="689" spans="1:3" ht="56.25" customHeight="1">
      <c r="A689" s="41"/>
      <c r="B689" s="41"/>
      <c r="C689" s="41"/>
    </row>
    <row r="690" spans="1:3" ht="56.25" customHeight="1">
      <c r="A690" s="41"/>
      <c r="B690" s="41"/>
      <c r="C690" s="41"/>
    </row>
    <row r="691" spans="1:3" ht="56.25" customHeight="1">
      <c r="A691" s="41"/>
      <c r="B691" s="41"/>
      <c r="C691" s="41"/>
    </row>
    <row r="692" spans="1:3" ht="56.25" customHeight="1">
      <c r="A692" s="41"/>
      <c r="B692" s="41"/>
      <c r="C692" s="41"/>
    </row>
    <row r="693" spans="1:3" ht="56.25" customHeight="1">
      <c r="A693" s="41"/>
      <c r="B693" s="41"/>
      <c r="C693" s="41"/>
    </row>
    <row r="694" spans="1:3" ht="56.25" customHeight="1">
      <c r="A694" s="41"/>
      <c r="B694" s="41"/>
      <c r="C694" s="41"/>
    </row>
    <row r="695" spans="1:3" ht="56.25" customHeight="1">
      <c r="A695" s="41"/>
      <c r="B695" s="41"/>
      <c r="C695" s="41"/>
    </row>
    <row r="696" spans="1:3" ht="56.25" customHeight="1">
      <c r="A696" s="41"/>
      <c r="B696" s="41"/>
      <c r="C696" s="41"/>
    </row>
    <row r="697" spans="1:3" ht="56.25" customHeight="1">
      <c r="A697" s="41"/>
      <c r="B697" s="41"/>
      <c r="C697" s="41"/>
    </row>
    <row r="698" spans="1:3" ht="56.25" customHeight="1">
      <c r="A698" s="41"/>
      <c r="B698" s="41"/>
      <c r="C698" s="41"/>
    </row>
    <row r="699" spans="1:3" ht="56.25" customHeight="1">
      <c r="A699" s="41"/>
      <c r="B699" s="41"/>
      <c r="C699" s="41"/>
    </row>
    <row r="700" spans="1:3" ht="56.25" customHeight="1">
      <c r="A700" s="41"/>
      <c r="B700" s="41"/>
      <c r="C700" s="41"/>
    </row>
    <row r="701" spans="1:3" ht="56.25" customHeight="1">
      <c r="A701" s="41"/>
      <c r="B701" s="41"/>
      <c r="C701" s="41"/>
    </row>
    <row r="702" spans="1:3" ht="56.25" customHeight="1">
      <c r="A702" s="41"/>
      <c r="B702" s="41"/>
      <c r="C702" s="41"/>
    </row>
    <row r="703" spans="1:3" ht="56.25" customHeight="1">
      <c r="A703" s="41"/>
      <c r="B703" s="41"/>
      <c r="C703" s="41"/>
    </row>
    <row r="704" spans="1:3" ht="56.25" customHeight="1">
      <c r="A704" s="41"/>
      <c r="B704" s="41"/>
      <c r="C704" s="41"/>
    </row>
    <row r="705" spans="1:3" ht="56.25" customHeight="1">
      <c r="A705" s="41"/>
      <c r="B705" s="41"/>
      <c r="C705" s="41"/>
    </row>
    <row r="706" spans="1:3" ht="56.25" customHeight="1">
      <c r="A706" s="41"/>
      <c r="B706" s="41"/>
      <c r="C706" s="41"/>
    </row>
    <row r="707" spans="1:3" ht="56.25" customHeight="1">
      <c r="A707" s="41"/>
      <c r="B707" s="41"/>
      <c r="C707" s="41"/>
    </row>
    <row r="708" spans="1:3" ht="56.25" customHeight="1">
      <c r="A708" s="41"/>
      <c r="B708" s="41"/>
      <c r="C708" s="41"/>
    </row>
    <row r="709" spans="1:3" ht="56.25" customHeight="1">
      <c r="A709" s="41"/>
      <c r="B709" s="41"/>
      <c r="C709" s="41"/>
    </row>
    <row r="710" spans="1:3" ht="56.25" customHeight="1">
      <c r="A710" s="41"/>
      <c r="B710" s="41"/>
      <c r="C710" s="41"/>
    </row>
    <row r="711" spans="1:3" ht="56.25" customHeight="1">
      <c r="A711" s="41"/>
      <c r="B711" s="41"/>
      <c r="C711" s="41"/>
    </row>
    <row r="712" spans="1:3" ht="56.25" customHeight="1">
      <c r="A712" s="41"/>
      <c r="B712" s="41"/>
      <c r="C712" s="41"/>
    </row>
    <row r="713" spans="1:3" ht="56.25" customHeight="1">
      <c r="A713" s="41"/>
      <c r="B713" s="41"/>
      <c r="C713" s="41"/>
    </row>
    <row r="714" spans="1:3" ht="56.25" customHeight="1">
      <c r="A714" s="41"/>
      <c r="B714" s="41"/>
      <c r="C714" s="41"/>
    </row>
    <row r="715" spans="1:3" ht="56.25" customHeight="1">
      <c r="A715" s="41"/>
      <c r="B715" s="41"/>
      <c r="C715" s="41"/>
    </row>
    <row r="716" spans="1:3" ht="56.25" customHeight="1">
      <c r="A716" s="41"/>
      <c r="B716" s="41"/>
      <c r="C716" s="41"/>
    </row>
    <row r="717" spans="1:3" ht="56.25" customHeight="1">
      <c r="A717" s="41"/>
      <c r="B717" s="41"/>
      <c r="C717" s="41"/>
    </row>
    <row r="718" spans="1:3" ht="56.25" customHeight="1">
      <c r="A718" s="41"/>
      <c r="B718" s="41"/>
      <c r="C718" s="41"/>
    </row>
    <row r="719" spans="1:3" ht="56.25" customHeight="1">
      <c r="A719" s="41"/>
      <c r="B719" s="41"/>
      <c r="C719" s="41"/>
    </row>
    <row r="720" spans="1:3" ht="56.25" customHeight="1">
      <c r="A720" s="41"/>
      <c r="B720" s="41"/>
      <c r="C720" s="41"/>
    </row>
    <row r="721" spans="1:3" ht="56.25" customHeight="1">
      <c r="A721" s="41"/>
      <c r="B721" s="41"/>
      <c r="C721" s="41"/>
    </row>
    <row r="722" spans="1:3" ht="56.25" customHeight="1">
      <c r="A722" s="41"/>
      <c r="B722" s="41"/>
      <c r="C722" s="41"/>
    </row>
    <row r="723" spans="1:3" ht="56.25" customHeight="1">
      <c r="A723" s="41"/>
      <c r="B723" s="41"/>
      <c r="C723" s="41"/>
    </row>
    <row r="724" spans="1:3" ht="56.25" customHeight="1">
      <c r="A724" s="41"/>
      <c r="B724" s="41"/>
      <c r="C724" s="41"/>
    </row>
    <row r="725" spans="1:3" ht="56.25" customHeight="1">
      <c r="A725" s="41"/>
      <c r="B725" s="41"/>
      <c r="C725" s="41"/>
    </row>
    <row r="726" spans="1:3" ht="56.25" customHeight="1">
      <c r="A726" s="41"/>
      <c r="B726" s="41"/>
      <c r="C726" s="41"/>
    </row>
    <row r="727" spans="1:3" ht="56.25" customHeight="1">
      <c r="A727" s="41"/>
      <c r="B727" s="41"/>
      <c r="C727" s="41"/>
    </row>
    <row r="728" spans="1:3" ht="56.25" customHeight="1">
      <c r="A728" s="41"/>
      <c r="B728" s="41"/>
      <c r="C728" s="41"/>
    </row>
    <row r="729" spans="1:3" ht="56.25" customHeight="1">
      <c r="A729" s="41"/>
      <c r="B729" s="41"/>
      <c r="C729" s="41"/>
    </row>
    <row r="730" spans="1:3" ht="56.25" customHeight="1">
      <c r="A730" s="41"/>
      <c r="B730" s="41"/>
      <c r="C730" s="41"/>
    </row>
    <row r="731" spans="1:3" ht="56.25" customHeight="1">
      <c r="A731" s="41"/>
      <c r="B731" s="41"/>
      <c r="C731" s="41"/>
    </row>
    <row r="732" spans="1:3" ht="56.25" customHeight="1">
      <c r="A732" s="41"/>
      <c r="B732" s="41"/>
      <c r="C732" s="41"/>
    </row>
    <row r="733" spans="1:3" ht="56.25" customHeight="1">
      <c r="A733" s="41"/>
      <c r="B733" s="41"/>
      <c r="C733" s="41"/>
    </row>
    <row r="734" spans="1:3" ht="56.25" customHeight="1">
      <c r="A734" s="41"/>
      <c r="B734" s="41"/>
      <c r="C734" s="41"/>
    </row>
    <row r="735" spans="1:3" ht="56.25" customHeight="1">
      <c r="A735" s="41"/>
      <c r="B735" s="41"/>
      <c r="C735" s="41"/>
    </row>
    <row r="736" spans="1:3" ht="56.25" customHeight="1">
      <c r="A736" s="41"/>
      <c r="B736" s="41"/>
      <c r="C736" s="41"/>
    </row>
    <row r="737" spans="1:3" ht="56.25" customHeight="1">
      <c r="A737" s="41"/>
      <c r="B737" s="41"/>
      <c r="C737" s="41"/>
    </row>
    <row r="738" spans="1:3" ht="56.25" customHeight="1">
      <c r="A738" s="41"/>
      <c r="B738" s="41"/>
      <c r="C738" s="41"/>
    </row>
    <row r="739" spans="1:3" ht="56.25" customHeight="1">
      <c r="A739" s="41"/>
      <c r="B739" s="41"/>
      <c r="C739" s="41"/>
    </row>
    <row r="740" spans="1:3" ht="56.25" customHeight="1">
      <c r="A740" s="41"/>
      <c r="B740" s="41"/>
      <c r="C740" s="41"/>
    </row>
    <row r="741" spans="1:3" ht="56.25" customHeight="1">
      <c r="A741" s="41"/>
      <c r="B741" s="41"/>
      <c r="C741" s="41"/>
    </row>
    <row r="742" spans="1:3" ht="56.25" customHeight="1">
      <c r="A742" s="41"/>
      <c r="B742" s="41"/>
      <c r="C742" s="41"/>
    </row>
    <row r="743" spans="1:3" ht="56.25" customHeight="1">
      <c r="A743" s="41"/>
      <c r="B743" s="41"/>
      <c r="C743" s="41"/>
    </row>
    <row r="744" spans="1:3" ht="56.25" customHeight="1">
      <c r="A744" s="41"/>
      <c r="B744" s="41"/>
      <c r="C744" s="41"/>
    </row>
    <row r="745" spans="1:3" ht="56.25" customHeight="1">
      <c r="A745" s="41"/>
      <c r="B745" s="41"/>
      <c r="C745" s="41"/>
    </row>
    <row r="746" spans="1:3" ht="56.25" customHeight="1">
      <c r="A746" s="41"/>
      <c r="B746" s="41"/>
      <c r="C746" s="41"/>
    </row>
    <row r="747" spans="1:3" ht="56.25" customHeight="1">
      <c r="A747" s="41"/>
      <c r="B747" s="41"/>
      <c r="C747" s="41"/>
    </row>
    <row r="748" spans="1:3" ht="56.25" customHeight="1">
      <c r="A748" s="41"/>
      <c r="B748" s="41"/>
      <c r="C748" s="41"/>
    </row>
    <row r="749" spans="1:3" ht="56.25" customHeight="1">
      <c r="A749" s="41"/>
      <c r="B749" s="41"/>
      <c r="C749" s="41"/>
    </row>
    <row r="750" spans="1:3" ht="56.25" customHeight="1">
      <c r="A750" s="41"/>
      <c r="B750" s="41"/>
      <c r="C750" s="41"/>
    </row>
    <row r="751" spans="1:3" ht="56.25" customHeight="1">
      <c r="A751" s="41"/>
      <c r="B751" s="41"/>
      <c r="C751" s="41"/>
    </row>
    <row r="752" spans="1:3" ht="56.25" customHeight="1">
      <c r="A752" s="41"/>
      <c r="B752" s="41"/>
      <c r="C752" s="41"/>
    </row>
    <row r="753" spans="1:3" ht="56.25" customHeight="1">
      <c r="A753" s="41"/>
      <c r="B753" s="41"/>
      <c r="C753" s="41"/>
    </row>
    <row r="754" spans="1:3" ht="56.25" customHeight="1">
      <c r="A754" s="41"/>
      <c r="B754" s="41"/>
      <c r="C754" s="41"/>
    </row>
    <row r="755" spans="1:3" ht="56.25" customHeight="1">
      <c r="A755" s="41"/>
      <c r="B755" s="41"/>
      <c r="C755" s="41"/>
    </row>
    <row r="756" spans="1:3" ht="56.25" customHeight="1">
      <c r="A756" s="41"/>
      <c r="B756" s="41"/>
      <c r="C756" s="41"/>
    </row>
    <row r="757" spans="1:3" ht="56.25" customHeight="1">
      <c r="A757" s="41"/>
      <c r="B757" s="41"/>
      <c r="C757" s="41"/>
    </row>
    <row r="758" spans="1:3" ht="56.25" customHeight="1">
      <c r="A758" s="41"/>
      <c r="B758" s="41"/>
      <c r="C758" s="41"/>
    </row>
    <row r="759" spans="1:3" ht="56.25" customHeight="1">
      <c r="A759" s="41"/>
      <c r="B759" s="41"/>
      <c r="C759" s="41"/>
    </row>
    <row r="760" spans="1:3" ht="56.25" customHeight="1">
      <c r="A760" s="41"/>
      <c r="B760" s="41"/>
      <c r="C760" s="41"/>
    </row>
    <row r="761" spans="1:3" ht="56.25" customHeight="1">
      <c r="A761" s="41"/>
      <c r="B761" s="41"/>
      <c r="C761" s="41"/>
    </row>
    <row r="762" spans="1:3" ht="56.25" customHeight="1">
      <c r="A762" s="41"/>
      <c r="B762" s="41"/>
      <c r="C762" s="41"/>
    </row>
    <row r="763" spans="1:3" ht="56.25" customHeight="1">
      <c r="A763" s="41"/>
      <c r="B763" s="41"/>
      <c r="C763" s="41"/>
    </row>
    <row r="764" spans="1:3" ht="56.25" customHeight="1">
      <c r="A764" s="41"/>
      <c r="B764" s="41"/>
      <c r="C764" s="41"/>
    </row>
    <row r="765" spans="1:3" ht="56.25" customHeight="1">
      <c r="A765" s="41"/>
      <c r="B765" s="41"/>
      <c r="C765" s="41"/>
    </row>
    <row r="766" spans="1:3" ht="56.25" customHeight="1">
      <c r="A766" s="41"/>
      <c r="B766" s="41"/>
      <c r="C766" s="41"/>
    </row>
    <row r="767" spans="1:3" ht="56.25" customHeight="1">
      <c r="A767" s="41"/>
      <c r="B767" s="41"/>
      <c r="C767" s="41"/>
    </row>
    <row r="768" spans="1:3" ht="56.25" customHeight="1">
      <c r="A768" s="41"/>
      <c r="B768" s="41"/>
      <c r="C768" s="41"/>
    </row>
    <row r="769" spans="1:3" ht="56.25" customHeight="1">
      <c r="A769" s="41"/>
      <c r="B769" s="41"/>
      <c r="C769" s="41"/>
    </row>
    <row r="770" spans="1:3" ht="56.25" customHeight="1">
      <c r="A770" s="41"/>
      <c r="B770" s="41"/>
      <c r="C770" s="41"/>
    </row>
    <row r="771" spans="1:3" ht="56.25" customHeight="1">
      <c r="A771" s="41"/>
      <c r="B771" s="41"/>
      <c r="C771" s="41"/>
    </row>
    <row r="772" spans="1:3" ht="56.25" customHeight="1">
      <c r="A772" s="41"/>
      <c r="B772" s="41"/>
      <c r="C772" s="41"/>
    </row>
    <row r="773" spans="1:3" ht="56.25" customHeight="1">
      <c r="A773" s="41"/>
      <c r="B773" s="41"/>
      <c r="C773" s="41"/>
    </row>
    <row r="774" spans="1:3" ht="56.25" customHeight="1">
      <c r="A774" s="41"/>
      <c r="B774" s="41"/>
      <c r="C774" s="41"/>
    </row>
    <row r="775" spans="1:3" ht="56.25" customHeight="1">
      <c r="A775" s="41"/>
      <c r="B775" s="41"/>
      <c r="C775" s="41"/>
    </row>
    <row r="776" spans="1:3" ht="56.25" customHeight="1">
      <c r="A776" s="41"/>
      <c r="B776" s="41"/>
      <c r="C776" s="41"/>
    </row>
    <row r="777" spans="1:3" ht="56.25" customHeight="1">
      <c r="A777" s="41"/>
      <c r="B777" s="41"/>
      <c r="C777" s="41"/>
    </row>
    <row r="778" spans="1:3" ht="56.25" customHeight="1">
      <c r="A778" s="41"/>
      <c r="B778" s="41"/>
      <c r="C778" s="41"/>
    </row>
    <row r="779" spans="1:3" ht="56.25" customHeight="1">
      <c r="A779" s="41"/>
      <c r="B779" s="41"/>
      <c r="C779" s="41"/>
    </row>
    <row r="780" spans="1:3" ht="56.25" customHeight="1">
      <c r="A780" s="41"/>
      <c r="B780" s="41"/>
      <c r="C780" s="41"/>
    </row>
    <row r="781" spans="1:3" ht="56.25" customHeight="1">
      <c r="A781" s="41"/>
      <c r="B781" s="41"/>
      <c r="C781" s="41"/>
    </row>
    <row r="782" spans="1:3" ht="56.25" customHeight="1">
      <c r="A782" s="41"/>
      <c r="B782" s="41"/>
      <c r="C782" s="41"/>
    </row>
    <row r="783" spans="1:3" ht="56.25" customHeight="1">
      <c r="A783" s="41"/>
      <c r="B783" s="41"/>
      <c r="C783" s="41"/>
    </row>
    <row r="784" spans="1:3" ht="56.25" customHeight="1">
      <c r="A784" s="41"/>
      <c r="B784" s="41"/>
      <c r="C784" s="41"/>
    </row>
    <row r="785" spans="1:3" ht="56.25" customHeight="1">
      <c r="A785" s="41"/>
      <c r="B785" s="41"/>
      <c r="C785" s="41"/>
    </row>
    <row r="786" spans="1:3" ht="56.25" customHeight="1">
      <c r="A786" s="41"/>
      <c r="B786" s="41"/>
      <c r="C786" s="41"/>
    </row>
    <row r="787" spans="1:3" ht="56.25" customHeight="1">
      <c r="A787" s="41"/>
      <c r="B787" s="41"/>
      <c r="C787" s="41"/>
    </row>
    <row r="788" spans="1:3" ht="56.25" customHeight="1">
      <c r="A788" s="41"/>
      <c r="B788" s="41"/>
      <c r="C788" s="41"/>
    </row>
    <row r="789" spans="1:3" ht="56.25" customHeight="1">
      <c r="A789" s="41"/>
      <c r="B789" s="41"/>
      <c r="C789" s="41"/>
    </row>
    <row r="790" spans="1:3" ht="56.25" customHeight="1">
      <c r="A790" s="41"/>
      <c r="B790" s="41"/>
      <c r="C790" s="41"/>
    </row>
    <row r="791" spans="1:3" ht="56.25" customHeight="1">
      <c r="A791" s="41"/>
      <c r="B791" s="41"/>
      <c r="C791" s="41"/>
    </row>
    <row r="792" spans="1:3" ht="56.25" customHeight="1">
      <c r="A792" s="41"/>
      <c r="B792" s="41"/>
      <c r="C792" s="41"/>
    </row>
    <row r="793" spans="1:3" ht="56.25" customHeight="1">
      <c r="A793" s="41"/>
      <c r="B793" s="41"/>
      <c r="C793" s="41"/>
    </row>
    <row r="794" spans="1:3" ht="56.25" customHeight="1">
      <c r="A794" s="41"/>
      <c r="B794" s="41"/>
      <c r="C794" s="41"/>
    </row>
    <row r="795" spans="1:3" ht="56.25" customHeight="1">
      <c r="A795" s="41"/>
      <c r="B795" s="41"/>
      <c r="C795" s="41"/>
    </row>
    <row r="796" spans="1:3" ht="56.25" customHeight="1">
      <c r="A796" s="41"/>
      <c r="B796" s="41"/>
      <c r="C796" s="41"/>
    </row>
    <row r="797" spans="1:3" ht="56.25" customHeight="1">
      <c r="A797" s="41"/>
      <c r="B797" s="41"/>
      <c r="C797" s="41"/>
    </row>
    <row r="798" spans="1:3" ht="56.25" customHeight="1">
      <c r="A798" s="41"/>
      <c r="B798" s="41"/>
      <c r="C798" s="41"/>
    </row>
    <row r="799" spans="1:3" ht="56.25" customHeight="1">
      <c r="A799" s="41"/>
      <c r="B799" s="41"/>
      <c r="C799" s="41"/>
    </row>
    <row r="800" spans="1:3" ht="56.25" customHeight="1">
      <c r="A800" s="41"/>
      <c r="B800" s="41"/>
      <c r="C800" s="41"/>
    </row>
    <row r="801" spans="1:3" ht="56.25" customHeight="1">
      <c r="A801" s="41"/>
      <c r="B801" s="41"/>
      <c r="C801" s="41"/>
    </row>
    <row r="802" spans="1:3" ht="56.25" customHeight="1">
      <c r="A802" s="41"/>
      <c r="B802" s="41"/>
      <c r="C802" s="41"/>
    </row>
    <row r="803" spans="1:3" ht="56.25" customHeight="1">
      <c r="A803" s="41"/>
      <c r="B803" s="41"/>
      <c r="C803" s="41"/>
    </row>
    <row r="804" spans="1:3" ht="56.25" customHeight="1">
      <c r="A804" s="41"/>
      <c r="B804" s="41"/>
      <c r="C804" s="41"/>
    </row>
    <row r="805" spans="1:3" ht="56.25" customHeight="1">
      <c r="A805" s="41"/>
      <c r="B805" s="41"/>
      <c r="C805" s="41"/>
    </row>
    <row r="806" spans="1:3" ht="56.25" customHeight="1">
      <c r="A806" s="41"/>
      <c r="B806" s="41"/>
      <c r="C806" s="41"/>
    </row>
    <row r="807" spans="1:3" ht="56.25" customHeight="1">
      <c r="A807" s="41"/>
      <c r="B807" s="41"/>
      <c r="C807" s="41"/>
    </row>
    <row r="808" spans="1:3" ht="56.25" customHeight="1">
      <c r="A808" s="41"/>
      <c r="B808" s="41"/>
      <c r="C808" s="41"/>
    </row>
    <row r="809" spans="1:3" ht="56.25" customHeight="1">
      <c r="A809" s="41"/>
      <c r="B809" s="41"/>
      <c r="C809" s="41"/>
    </row>
    <row r="810" spans="1:3" ht="56.25" customHeight="1">
      <c r="A810" s="41"/>
      <c r="B810" s="41"/>
      <c r="C810" s="41"/>
    </row>
    <row r="811" spans="1:3" ht="56.25" customHeight="1">
      <c r="A811" s="41"/>
      <c r="B811" s="41"/>
      <c r="C811" s="41"/>
    </row>
    <row r="812" spans="1:3" ht="56.25" customHeight="1">
      <c r="A812" s="41"/>
      <c r="B812" s="41"/>
      <c r="C812" s="41"/>
    </row>
    <row r="813" spans="1:3" ht="56.25" customHeight="1">
      <c r="A813" s="41"/>
      <c r="B813" s="41"/>
      <c r="C813" s="41"/>
    </row>
    <row r="814" spans="1:3" ht="56.25" customHeight="1">
      <c r="A814" s="41"/>
      <c r="B814" s="41"/>
      <c r="C814" s="41"/>
    </row>
    <row r="815" spans="1:3" ht="56.25" customHeight="1">
      <c r="A815" s="41"/>
      <c r="B815" s="41"/>
      <c r="C815" s="41"/>
    </row>
    <row r="816" spans="1:3" ht="56.25" customHeight="1">
      <c r="A816" s="41"/>
      <c r="B816" s="41"/>
      <c r="C816" s="41"/>
    </row>
    <row r="817" spans="1:3" ht="56.25" customHeight="1">
      <c r="A817" s="41"/>
      <c r="B817" s="41"/>
      <c r="C817" s="41"/>
    </row>
    <row r="818" spans="1:3" ht="56.25" customHeight="1">
      <c r="A818" s="41"/>
      <c r="B818" s="41"/>
      <c r="C818" s="41"/>
    </row>
    <row r="819" spans="1:3" ht="56.25" customHeight="1">
      <c r="A819" s="41"/>
      <c r="B819" s="41"/>
      <c r="C819" s="41"/>
    </row>
    <row r="820" spans="1:3" ht="56.25" customHeight="1">
      <c r="A820" s="41"/>
      <c r="B820" s="41"/>
      <c r="C820" s="41"/>
    </row>
    <row r="821" spans="1:3" ht="56.25" customHeight="1">
      <c r="A821" s="41"/>
      <c r="B821" s="41"/>
      <c r="C821" s="41"/>
    </row>
    <row r="822" spans="1:3" ht="56.25" customHeight="1">
      <c r="A822" s="41"/>
      <c r="B822" s="41"/>
      <c r="C822" s="41"/>
    </row>
    <row r="823" spans="1:3" ht="56.25" customHeight="1">
      <c r="A823" s="41"/>
      <c r="B823" s="41"/>
      <c r="C823" s="41"/>
    </row>
    <row r="824" spans="1:3" ht="56.25" customHeight="1">
      <c r="A824" s="41"/>
      <c r="B824" s="41"/>
      <c r="C824" s="41"/>
    </row>
    <row r="825" spans="1:3" ht="56.25" customHeight="1">
      <c r="A825" s="41"/>
      <c r="B825" s="41"/>
      <c r="C825" s="41"/>
    </row>
    <row r="826" spans="1:3" ht="56.25" customHeight="1">
      <c r="A826" s="41"/>
      <c r="B826" s="41"/>
      <c r="C826" s="41"/>
    </row>
    <row r="827" spans="1:3" ht="56.25" customHeight="1">
      <c r="A827" s="41"/>
      <c r="B827" s="41"/>
      <c r="C827" s="41"/>
    </row>
    <row r="828" spans="1:3" ht="56.25" customHeight="1">
      <c r="A828" s="41"/>
      <c r="B828" s="41"/>
      <c r="C828" s="41"/>
    </row>
    <row r="829" spans="1:3" ht="56.25" customHeight="1">
      <c r="A829" s="41"/>
      <c r="B829" s="41"/>
      <c r="C829" s="41"/>
    </row>
    <row r="830" spans="1:3" ht="56.25" customHeight="1">
      <c r="A830" s="41"/>
      <c r="B830" s="41"/>
      <c r="C830" s="41"/>
    </row>
    <row r="831" spans="1:3" ht="56.25" customHeight="1">
      <c r="A831" s="41"/>
      <c r="B831" s="41"/>
      <c r="C831" s="41"/>
    </row>
    <row r="832" spans="1:3" ht="56.25" customHeight="1">
      <c r="A832" s="41"/>
      <c r="B832" s="41"/>
      <c r="C832" s="41"/>
    </row>
    <row r="833" spans="1:3" ht="56.25" customHeight="1">
      <c r="A833" s="41"/>
      <c r="B833" s="41"/>
      <c r="C833" s="41"/>
    </row>
    <row r="834" spans="1:3" ht="56.25" customHeight="1">
      <c r="A834" s="41"/>
      <c r="B834" s="41"/>
      <c r="C834" s="41"/>
    </row>
    <row r="835" spans="1:3" ht="56.25" customHeight="1">
      <c r="A835" s="41"/>
      <c r="B835" s="41"/>
      <c r="C835" s="41"/>
    </row>
    <row r="836" spans="1:3" ht="56.25" customHeight="1">
      <c r="A836" s="41"/>
      <c r="B836" s="41"/>
      <c r="C836" s="41"/>
    </row>
    <row r="837" spans="1:3" ht="56.25" customHeight="1">
      <c r="A837" s="41"/>
      <c r="B837" s="41"/>
      <c r="C837" s="41"/>
    </row>
    <row r="838" spans="1:3" ht="56.25" customHeight="1">
      <c r="A838" s="41"/>
      <c r="B838" s="41"/>
      <c r="C838" s="41"/>
    </row>
    <row r="839" spans="1:3" ht="56.25" customHeight="1">
      <c r="A839" s="41"/>
      <c r="B839" s="41"/>
      <c r="C839" s="41"/>
    </row>
    <row r="840" spans="1:3" ht="56.25" customHeight="1">
      <c r="A840" s="41"/>
      <c r="B840" s="41"/>
      <c r="C840" s="41"/>
    </row>
    <row r="841" spans="1:3" ht="56.25" customHeight="1">
      <c r="A841" s="41"/>
      <c r="B841" s="41"/>
      <c r="C841" s="41"/>
    </row>
    <row r="842" spans="1:3" ht="56.25" customHeight="1">
      <c r="A842" s="41"/>
      <c r="B842" s="41"/>
      <c r="C842" s="41"/>
    </row>
    <row r="843" spans="1:3" ht="56.25" customHeight="1">
      <c r="A843" s="41"/>
      <c r="B843" s="41"/>
      <c r="C843" s="41"/>
    </row>
    <row r="844" spans="1:3" ht="56.25" customHeight="1">
      <c r="A844" s="41"/>
      <c r="B844" s="41"/>
      <c r="C844" s="41"/>
    </row>
    <row r="845" spans="1:3" ht="56.25" customHeight="1">
      <c r="A845" s="41"/>
      <c r="B845" s="41"/>
      <c r="C845" s="41"/>
    </row>
    <row r="846" spans="1:3" ht="56.25" customHeight="1">
      <c r="A846" s="41"/>
      <c r="B846" s="41"/>
      <c r="C846" s="41"/>
    </row>
    <row r="847" spans="1:3" ht="56.25" customHeight="1">
      <c r="A847" s="41"/>
      <c r="B847" s="41"/>
      <c r="C847" s="41"/>
    </row>
    <row r="848" spans="1:3" ht="56.25" customHeight="1">
      <c r="A848" s="41"/>
      <c r="B848" s="41"/>
      <c r="C848" s="41"/>
    </row>
    <row r="849" spans="1:3" ht="56.25" customHeight="1">
      <c r="A849" s="41"/>
      <c r="B849" s="41"/>
      <c r="C849" s="41"/>
    </row>
    <row r="850" spans="1:3" ht="56.25" customHeight="1">
      <c r="A850" s="41"/>
      <c r="B850" s="41"/>
      <c r="C850" s="41"/>
    </row>
    <row r="851" spans="1:3" ht="56.25" customHeight="1">
      <c r="A851" s="41"/>
      <c r="B851" s="41"/>
      <c r="C851" s="41"/>
    </row>
    <row r="852" spans="1:3" ht="56.25" customHeight="1">
      <c r="A852" s="41"/>
      <c r="B852" s="41"/>
      <c r="C852" s="41"/>
    </row>
    <row r="853" spans="1:3" ht="56.25" customHeight="1">
      <c r="A853" s="41"/>
      <c r="B853" s="41"/>
      <c r="C853" s="41"/>
    </row>
    <row r="854" spans="1:3" ht="56.25" customHeight="1">
      <c r="A854" s="41"/>
      <c r="B854" s="41"/>
      <c r="C854" s="41"/>
    </row>
    <row r="855" spans="1:3" ht="56.25" customHeight="1">
      <c r="A855" s="41"/>
      <c r="B855" s="41"/>
      <c r="C855" s="41"/>
    </row>
    <row r="856" spans="1:3" ht="56.25" customHeight="1">
      <c r="A856" s="41"/>
      <c r="B856" s="41"/>
      <c r="C856" s="41"/>
    </row>
    <row r="857" spans="1:3" ht="56.25" customHeight="1">
      <c r="A857" s="41"/>
      <c r="B857" s="41"/>
      <c r="C857" s="41"/>
    </row>
    <row r="858" spans="1:3" ht="56.25" customHeight="1">
      <c r="A858" s="41"/>
      <c r="B858" s="41"/>
      <c r="C858" s="41"/>
    </row>
    <row r="859" spans="1:3" ht="56.25" customHeight="1">
      <c r="A859" s="41"/>
      <c r="B859" s="41"/>
      <c r="C859" s="41"/>
    </row>
    <row r="860" spans="1:3" ht="56.25" customHeight="1">
      <c r="A860" s="41"/>
      <c r="B860" s="41"/>
      <c r="C860" s="41"/>
    </row>
    <row r="861" spans="1:3" ht="56.25" customHeight="1">
      <c r="A861" s="41"/>
      <c r="B861" s="41"/>
      <c r="C861" s="41"/>
    </row>
    <row r="862" spans="1:3" ht="56.25" customHeight="1">
      <c r="A862" s="41"/>
      <c r="B862" s="41"/>
      <c r="C862" s="41"/>
    </row>
    <row r="863" spans="1:3" ht="56.25" customHeight="1">
      <c r="A863" s="41"/>
      <c r="B863" s="41"/>
      <c r="C863" s="41"/>
    </row>
    <row r="864" spans="1:3" ht="56.25" customHeight="1">
      <c r="A864" s="41"/>
      <c r="B864" s="41"/>
      <c r="C864" s="41"/>
    </row>
    <row r="865" spans="1:3" ht="56.25" customHeight="1">
      <c r="A865" s="41"/>
      <c r="B865" s="41"/>
      <c r="C865" s="41"/>
    </row>
    <row r="866" spans="1:3" ht="56.25" customHeight="1">
      <c r="A866" s="41"/>
      <c r="B866" s="41"/>
      <c r="C866" s="41"/>
    </row>
    <row r="867" spans="1:3" ht="56.25" customHeight="1">
      <c r="A867" s="41"/>
      <c r="B867" s="41"/>
      <c r="C867" s="41"/>
    </row>
    <row r="868" spans="1:3" ht="56.25" customHeight="1">
      <c r="A868" s="41"/>
      <c r="B868" s="41"/>
      <c r="C868" s="41"/>
    </row>
    <row r="869" spans="1:3" ht="56.25" customHeight="1">
      <c r="A869" s="41"/>
      <c r="B869" s="41"/>
      <c r="C869" s="41"/>
    </row>
    <row r="870" spans="1:3" ht="56.25" customHeight="1">
      <c r="A870" s="41"/>
      <c r="B870" s="41"/>
      <c r="C870" s="41"/>
    </row>
    <row r="871" spans="1:3" ht="56.25" customHeight="1">
      <c r="A871" s="41"/>
      <c r="B871" s="41"/>
      <c r="C871" s="41"/>
    </row>
    <row r="872" spans="1:3" ht="56.25" customHeight="1">
      <c r="A872" s="41"/>
      <c r="B872" s="41"/>
      <c r="C872" s="41"/>
    </row>
    <row r="873" spans="1:3" ht="56.25" customHeight="1">
      <c r="A873" s="41"/>
      <c r="B873" s="41"/>
      <c r="C873" s="41"/>
    </row>
    <row r="874" spans="1:3" ht="56.25" customHeight="1">
      <c r="A874" s="41"/>
      <c r="B874" s="41"/>
      <c r="C874" s="41"/>
    </row>
    <row r="875" spans="1:3" ht="56.25" customHeight="1">
      <c r="A875" s="41"/>
      <c r="B875" s="41"/>
      <c r="C875" s="41"/>
    </row>
    <row r="876" spans="1:3" ht="56.25" customHeight="1">
      <c r="A876" s="41"/>
      <c r="B876" s="41"/>
      <c r="C876" s="41"/>
    </row>
    <row r="877" spans="1:3" ht="56.25" customHeight="1">
      <c r="A877" s="41"/>
      <c r="B877" s="41"/>
      <c r="C877" s="41"/>
    </row>
    <row r="878" spans="1:3" ht="56.25" customHeight="1">
      <c r="A878" s="41"/>
      <c r="B878" s="41"/>
      <c r="C878" s="41"/>
    </row>
    <row r="879" spans="1:3" ht="56.25" customHeight="1">
      <c r="A879" s="41"/>
      <c r="B879" s="41"/>
      <c r="C879" s="41"/>
    </row>
    <row r="880" spans="1:3" ht="56.25" customHeight="1">
      <c r="A880" s="41"/>
      <c r="B880" s="41"/>
      <c r="C880" s="41"/>
    </row>
    <row r="881" spans="1:3" ht="56.25" customHeight="1">
      <c r="A881" s="41"/>
      <c r="B881" s="41"/>
      <c r="C881" s="41"/>
    </row>
    <row r="882" spans="1:3" ht="56.25" customHeight="1">
      <c r="A882" s="41"/>
      <c r="B882" s="41"/>
      <c r="C882" s="41"/>
    </row>
    <row r="883" spans="1:3" ht="56.25" customHeight="1">
      <c r="A883" s="41"/>
      <c r="B883" s="41"/>
      <c r="C883" s="41"/>
    </row>
    <row r="884" spans="1:3" ht="56.25" customHeight="1">
      <c r="A884" s="41"/>
      <c r="B884" s="41"/>
      <c r="C884" s="41"/>
    </row>
    <row r="885" spans="1:3" ht="56.25" customHeight="1">
      <c r="A885" s="41"/>
      <c r="B885" s="41"/>
      <c r="C885" s="41"/>
    </row>
    <row r="886" spans="1:3" ht="56.25" customHeight="1">
      <c r="A886" s="41"/>
      <c r="B886" s="41"/>
      <c r="C886" s="41"/>
    </row>
    <row r="887" spans="1:3" ht="56.25" customHeight="1">
      <c r="A887" s="41"/>
      <c r="B887" s="41"/>
      <c r="C887" s="41"/>
    </row>
    <row r="888" spans="1:3" ht="56.25" customHeight="1">
      <c r="A888" s="41"/>
      <c r="B888" s="41"/>
      <c r="C888" s="41"/>
    </row>
    <row r="889" spans="1:3" ht="56.25" customHeight="1">
      <c r="A889" s="41"/>
      <c r="B889" s="41"/>
      <c r="C889" s="41"/>
    </row>
    <row r="890" spans="1:3" ht="56.25" customHeight="1">
      <c r="A890" s="41"/>
      <c r="B890" s="41"/>
      <c r="C890" s="41"/>
    </row>
    <row r="891" spans="1:3" ht="56.25" customHeight="1">
      <c r="A891" s="41"/>
      <c r="B891" s="41"/>
      <c r="C891" s="41"/>
    </row>
    <row r="892" spans="1:3" ht="56.25" customHeight="1">
      <c r="A892" s="41"/>
      <c r="B892" s="41"/>
      <c r="C892" s="41"/>
    </row>
    <row r="893" spans="1:3" ht="56.25" customHeight="1">
      <c r="A893" s="41"/>
      <c r="B893" s="41"/>
      <c r="C893" s="41"/>
    </row>
    <row r="894" spans="1:3" ht="56.25" customHeight="1">
      <c r="A894" s="41"/>
      <c r="B894" s="41"/>
      <c r="C894" s="41"/>
    </row>
    <row r="895" spans="1:3" ht="56.25" customHeight="1">
      <c r="A895" s="41"/>
      <c r="B895" s="41"/>
      <c r="C895" s="41"/>
    </row>
    <row r="896" spans="1:3" ht="56.25" customHeight="1">
      <c r="A896" s="41"/>
      <c r="B896" s="41"/>
      <c r="C896" s="41"/>
    </row>
    <row r="897" spans="1:3" ht="56.25" customHeight="1">
      <c r="A897" s="41"/>
      <c r="B897" s="41"/>
      <c r="C897" s="41"/>
    </row>
    <row r="898" spans="1:3" ht="56.25" customHeight="1">
      <c r="A898" s="41"/>
      <c r="B898" s="41"/>
      <c r="C898" s="41"/>
    </row>
    <row r="899" spans="1:3" ht="56.25" customHeight="1">
      <c r="A899" s="41"/>
      <c r="B899" s="41"/>
      <c r="C899" s="41"/>
    </row>
    <row r="900" spans="1:3" ht="56.25" customHeight="1">
      <c r="A900" s="41"/>
      <c r="B900" s="41"/>
      <c r="C900" s="41"/>
    </row>
    <row r="901" spans="1:3" ht="56.25" customHeight="1">
      <c r="A901" s="41"/>
      <c r="B901" s="41"/>
      <c r="C901" s="41"/>
    </row>
    <row r="902" spans="1:3" ht="56.25" customHeight="1">
      <c r="A902" s="41"/>
      <c r="B902" s="41"/>
      <c r="C902" s="41"/>
    </row>
    <row r="903" spans="1:3" ht="56.25" customHeight="1">
      <c r="A903" s="41"/>
      <c r="B903" s="41"/>
      <c r="C903" s="41"/>
    </row>
    <row r="904" spans="1:3" ht="56.25" customHeight="1">
      <c r="A904" s="41"/>
      <c r="B904" s="41"/>
      <c r="C904" s="41"/>
    </row>
    <row r="905" spans="1:3" ht="56.25" customHeight="1">
      <c r="A905" s="41"/>
      <c r="B905" s="41"/>
      <c r="C905" s="41"/>
    </row>
    <row r="906" spans="1:3" ht="56.25" customHeight="1">
      <c r="A906" s="41"/>
      <c r="B906" s="41"/>
      <c r="C906" s="41"/>
    </row>
    <row r="907" spans="1:3" ht="56.25" customHeight="1">
      <c r="A907" s="41"/>
      <c r="B907" s="41"/>
      <c r="C907" s="41"/>
    </row>
    <row r="908" spans="1:3" ht="56.25" customHeight="1">
      <c r="A908" s="41"/>
      <c r="B908" s="41"/>
      <c r="C908" s="41"/>
    </row>
    <row r="909" spans="1:3" ht="56.25" customHeight="1">
      <c r="A909" s="41"/>
      <c r="B909" s="41"/>
      <c r="C909" s="41"/>
    </row>
    <row r="910" spans="1:3" ht="56.25" customHeight="1">
      <c r="A910" s="41"/>
      <c r="B910" s="41"/>
      <c r="C910" s="41"/>
    </row>
    <row r="911" spans="1:3" ht="56.25" customHeight="1">
      <c r="A911" s="41"/>
      <c r="B911" s="41"/>
      <c r="C911" s="41"/>
    </row>
    <row r="912" spans="1:3" ht="56.25" customHeight="1">
      <c r="A912" s="41"/>
      <c r="B912" s="41"/>
      <c r="C912" s="41"/>
    </row>
    <row r="913" spans="1:3" ht="56.25" customHeight="1">
      <c r="A913" s="41"/>
      <c r="B913" s="41"/>
      <c r="C913" s="41"/>
    </row>
    <row r="914" spans="1:3" ht="56.25" customHeight="1">
      <c r="A914" s="41"/>
      <c r="B914" s="41"/>
      <c r="C914" s="41"/>
    </row>
    <row r="915" spans="1:3" ht="56.25" customHeight="1">
      <c r="A915" s="41"/>
      <c r="B915" s="41"/>
      <c r="C915" s="41"/>
    </row>
    <row r="916" spans="1:3" ht="56.25" customHeight="1">
      <c r="A916" s="41"/>
      <c r="B916" s="41"/>
      <c r="C916" s="41"/>
    </row>
    <row r="917" spans="1:3" ht="56.25" customHeight="1">
      <c r="A917" s="41"/>
      <c r="B917" s="41"/>
      <c r="C917" s="41"/>
    </row>
    <row r="918" spans="1:3" ht="56.25" customHeight="1">
      <c r="A918" s="41"/>
      <c r="B918" s="41"/>
      <c r="C918" s="41"/>
    </row>
    <row r="919" spans="1:3" ht="56.25" customHeight="1">
      <c r="A919" s="41"/>
      <c r="B919" s="41"/>
      <c r="C919" s="41"/>
    </row>
    <row r="920" spans="1:3" ht="56.25" customHeight="1">
      <c r="A920" s="41"/>
      <c r="B920" s="41"/>
      <c r="C920" s="41"/>
    </row>
    <row r="921" spans="1:3" ht="56.25" customHeight="1">
      <c r="A921" s="41"/>
      <c r="B921" s="41"/>
      <c r="C921" s="41"/>
    </row>
    <row r="922" spans="1:3" ht="56.25" customHeight="1">
      <c r="A922" s="41"/>
      <c r="B922" s="41"/>
      <c r="C922" s="41"/>
    </row>
    <row r="923" spans="1:3" ht="56.25" customHeight="1">
      <c r="A923" s="41"/>
      <c r="B923" s="41"/>
      <c r="C923" s="41"/>
    </row>
    <row r="924" spans="1:3" ht="56.25" customHeight="1">
      <c r="A924" s="41"/>
      <c r="B924" s="41"/>
      <c r="C924" s="41"/>
    </row>
    <row r="925" spans="1:3" ht="56.25" customHeight="1">
      <c r="A925" s="41"/>
      <c r="B925" s="41"/>
      <c r="C925" s="41"/>
    </row>
    <row r="926" spans="1:3" ht="56.25" customHeight="1">
      <c r="A926" s="41"/>
      <c r="B926" s="41"/>
      <c r="C926" s="41"/>
    </row>
    <row r="927" spans="1:3" ht="56.25" customHeight="1">
      <c r="A927" s="41"/>
      <c r="B927" s="41"/>
      <c r="C927" s="41"/>
    </row>
    <row r="928" spans="1:3" ht="56.25" customHeight="1">
      <c r="A928" s="41"/>
      <c r="B928" s="41"/>
      <c r="C928" s="41"/>
    </row>
    <row r="929" spans="1:3" ht="56.25" customHeight="1">
      <c r="A929" s="41"/>
      <c r="B929" s="41"/>
      <c r="C929" s="41"/>
    </row>
    <row r="930" spans="1:3" ht="56.25" customHeight="1">
      <c r="A930" s="41"/>
      <c r="B930" s="41"/>
      <c r="C930" s="41"/>
    </row>
    <row r="931" spans="1:3" ht="56.25" customHeight="1">
      <c r="A931" s="41"/>
      <c r="B931" s="41"/>
      <c r="C931" s="41"/>
    </row>
    <row r="932" spans="1:3" ht="56.25" customHeight="1">
      <c r="A932" s="41"/>
      <c r="B932" s="41"/>
      <c r="C932" s="41"/>
    </row>
    <row r="933" spans="1:3" ht="56.25" customHeight="1">
      <c r="A933" s="41"/>
      <c r="B933" s="41"/>
      <c r="C933" s="41"/>
    </row>
    <row r="934" spans="1:3" ht="56.25" customHeight="1">
      <c r="A934" s="41"/>
      <c r="B934" s="41"/>
      <c r="C934" s="41"/>
    </row>
    <row r="935" spans="1:3" ht="56.25" customHeight="1">
      <c r="A935" s="41"/>
      <c r="B935" s="41"/>
      <c r="C935" s="41"/>
    </row>
    <row r="936" spans="1:3" ht="56.25" customHeight="1">
      <c r="A936" s="41"/>
      <c r="B936" s="41"/>
      <c r="C936" s="41"/>
    </row>
    <row r="937" spans="1:3" ht="56.25" customHeight="1">
      <c r="A937" s="41"/>
      <c r="B937" s="41"/>
      <c r="C937" s="41"/>
    </row>
    <row r="938" spans="1:3" ht="56.25" customHeight="1">
      <c r="A938" s="41"/>
      <c r="B938" s="41"/>
      <c r="C938" s="41"/>
    </row>
    <row r="939" spans="1:3" ht="56.25" customHeight="1">
      <c r="A939" s="41"/>
      <c r="B939" s="41"/>
      <c r="C939" s="41"/>
    </row>
    <row r="940" spans="1:3" ht="56.25" customHeight="1">
      <c r="A940" s="41"/>
      <c r="B940" s="41"/>
      <c r="C940" s="41"/>
    </row>
    <row r="941" spans="1:3" ht="56.25" customHeight="1">
      <c r="A941" s="41"/>
      <c r="B941" s="41"/>
      <c r="C941" s="41"/>
    </row>
    <row r="942" spans="1:3" ht="56.25" customHeight="1">
      <c r="A942" s="41"/>
      <c r="B942" s="41"/>
      <c r="C942" s="41"/>
    </row>
    <row r="943" spans="1:3" ht="56.25" customHeight="1">
      <c r="A943" s="41"/>
      <c r="B943" s="41"/>
      <c r="C943" s="41"/>
    </row>
    <row r="944" spans="1:3" ht="56.25" customHeight="1">
      <c r="A944" s="41"/>
      <c r="B944" s="41"/>
      <c r="C944" s="41"/>
    </row>
    <row r="945" spans="1:3" ht="56.25" customHeight="1">
      <c r="A945" s="41"/>
      <c r="B945" s="41"/>
      <c r="C945" s="41"/>
    </row>
    <row r="946" spans="1:3" ht="56.25" customHeight="1">
      <c r="A946" s="41"/>
      <c r="B946" s="41"/>
      <c r="C946" s="41"/>
    </row>
    <row r="947" spans="1:3" ht="56.25" customHeight="1">
      <c r="A947" s="41"/>
      <c r="B947" s="41"/>
      <c r="C947" s="41"/>
    </row>
    <row r="948" spans="1:3" ht="56.25" customHeight="1">
      <c r="A948" s="41"/>
      <c r="B948" s="41"/>
      <c r="C948" s="41"/>
    </row>
    <row r="949" spans="1:3" ht="56.25" customHeight="1">
      <c r="A949" s="41"/>
      <c r="B949" s="41"/>
      <c r="C949" s="41"/>
    </row>
    <row r="950" spans="1:3" ht="56.25" customHeight="1">
      <c r="A950" s="41"/>
      <c r="B950" s="41"/>
      <c r="C950" s="41"/>
    </row>
    <row r="951" spans="1:3" ht="56.25" customHeight="1">
      <c r="A951" s="41"/>
      <c r="B951" s="41"/>
      <c r="C951" s="41"/>
    </row>
    <row r="952" spans="1:3" ht="56.25" customHeight="1">
      <c r="A952" s="41"/>
      <c r="B952" s="41"/>
      <c r="C952" s="41"/>
    </row>
    <row r="953" spans="1:3" ht="56.25" customHeight="1">
      <c r="A953" s="41"/>
      <c r="B953" s="41"/>
      <c r="C953" s="41"/>
    </row>
    <row r="954" spans="1:3" ht="56.25" customHeight="1">
      <c r="A954" s="41"/>
      <c r="B954" s="41"/>
      <c r="C954" s="41"/>
    </row>
    <row r="955" spans="1:3" ht="56.25" customHeight="1">
      <c r="A955" s="41"/>
      <c r="B955" s="41"/>
      <c r="C955" s="41"/>
    </row>
    <row r="956" spans="1:3" ht="56.25" customHeight="1">
      <c r="A956" s="41"/>
      <c r="B956" s="41"/>
      <c r="C956" s="41"/>
    </row>
    <row r="957" spans="1:3" ht="56.25" customHeight="1">
      <c r="A957" s="41"/>
      <c r="B957" s="41"/>
      <c r="C957" s="41"/>
    </row>
    <row r="958" spans="1:3" ht="56.25" customHeight="1">
      <c r="A958" s="41"/>
      <c r="B958" s="41"/>
      <c r="C958" s="41"/>
    </row>
    <row r="959" spans="1:3" ht="56.25" customHeight="1">
      <c r="A959" s="41"/>
      <c r="B959" s="41"/>
      <c r="C959" s="41"/>
    </row>
    <row r="960" spans="1:3" ht="56.25" customHeight="1">
      <c r="A960" s="41"/>
      <c r="B960" s="41"/>
      <c r="C960" s="41"/>
    </row>
    <row r="961" spans="1:3" ht="56.25" customHeight="1">
      <c r="A961" s="41"/>
      <c r="B961" s="41"/>
      <c r="C961" s="41"/>
    </row>
    <row r="962" spans="1:3" ht="56.25" customHeight="1">
      <c r="A962" s="41"/>
      <c r="B962" s="41"/>
      <c r="C962" s="41"/>
    </row>
    <row r="963" spans="1:3" ht="56.25" customHeight="1">
      <c r="A963" s="41"/>
      <c r="B963" s="41"/>
      <c r="C963" s="41"/>
    </row>
    <row r="964" spans="1:3" ht="56.25" customHeight="1">
      <c r="A964" s="41"/>
      <c r="B964" s="41"/>
      <c r="C964" s="41"/>
    </row>
    <row r="965" spans="1:3" ht="56.25" customHeight="1">
      <c r="A965" s="41"/>
      <c r="B965" s="41"/>
      <c r="C965" s="41"/>
    </row>
    <row r="966" spans="1:3" ht="56.25" customHeight="1">
      <c r="A966" s="41"/>
      <c r="B966" s="41"/>
      <c r="C966" s="41"/>
    </row>
    <row r="967" spans="1:3" ht="56.25" customHeight="1">
      <c r="A967" s="41"/>
      <c r="B967" s="41"/>
      <c r="C967" s="41"/>
    </row>
    <row r="968" spans="1:3" ht="56.25" customHeight="1">
      <c r="A968" s="41"/>
      <c r="B968" s="41"/>
      <c r="C968" s="41"/>
    </row>
    <row r="969" spans="1:3" ht="56.25" customHeight="1">
      <c r="A969" s="41"/>
      <c r="B969" s="41"/>
      <c r="C969" s="41"/>
    </row>
    <row r="970" spans="1:3" ht="56.25" customHeight="1">
      <c r="A970" s="41"/>
      <c r="B970" s="41"/>
      <c r="C970" s="41"/>
    </row>
    <row r="971" spans="1:3" ht="56.25" customHeight="1">
      <c r="A971" s="41"/>
      <c r="B971" s="41"/>
      <c r="C971" s="41"/>
    </row>
    <row r="972" spans="1:3" ht="56.25" customHeight="1">
      <c r="A972" s="41"/>
      <c r="B972" s="41"/>
      <c r="C972" s="41"/>
    </row>
    <row r="973" spans="1:3" ht="56.25" customHeight="1">
      <c r="A973" s="41"/>
      <c r="B973" s="41"/>
      <c r="C973" s="41"/>
    </row>
    <row r="974" spans="1:3" ht="56.25" customHeight="1">
      <c r="A974" s="41"/>
      <c r="B974" s="41"/>
      <c r="C974" s="41"/>
    </row>
    <row r="975" spans="1:3" ht="56.25" customHeight="1">
      <c r="A975" s="41"/>
      <c r="B975" s="41"/>
      <c r="C975" s="41"/>
    </row>
    <row r="976" spans="1:3" ht="56.25" customHeight="1">
      <c r="A976" s="41"/>
      <c r="B976" s="41"/>
      <c r="C976" s="41"/>
    </row>
    <row r="977" spans="1:3" ht="56.25" customHeight="1">
      <c r="A977" s="41"/>
      <c r="B977" s="41"/>
      <c r="C977" s="41"/>
    </row>
    <row r="978" spans="1:3" ht="56.25" customHeight="1">
      <c r="A978" s="41"/>
      <c r="B978" s="41"/>
      <c r="C978" s="41"/>
    </row>
    <row r="979" spans="1:3" ht="56.25" customHeight="1">
      <c r="A979" s="41"/>
      <c r="B979" s="41"/>
      <c r="C979" s="41"/>
    </row>
    <row r="980" spans="1:3" ht="56.25" customHeight="1">
      <c r="A980" s="41"/>
      <c r="B980" s="41"/>
      <c r="C980" s="41"/>
    </row>
    <row r="981" spans="1:3" ht="56.25" customHeight="1">
      <c r="A981" s="41"/>
      <c r="B981" s="41"/>
      <c r="C981" s="41"/>
    </row>
    <row r="982" spans="1:3" ht="56.25" customHeight="1">
      <c r="A982" s="41"/>
      <c r="B982" s="41"/>
      <c r="C982" s="41"/>
    </row>
    <row r="983" spans="1:3" ht="56.25" customHeight="1">
      <c r="A983" s="41"/>
      <c r="B983" s="41"/>
      <c r="C983" s="41"/>
    </row>
    <row r="984" spans="1:3" ht="56.25" customHeight="1">
      <c r="A984" s="41"/>
      <c r="B984" s="41"/>
      <c r="C984" s="41"/>
    </row>
    <row r="985" spans="1:3" ht="56.25" customHeight="1">
      <c r="A985" s="41"/>
      <c r="B985" s="41"/>
      <c r="C985" s="41"/>
    </row>
    <row r="986" spans="1:3" ht="56.25" customHeight="1">
      <c r="A986" s="41"/>
      <c r="B986" s="41"/>
      <c r="C986" s="41"/>
    </row>
    <row r="987" spans="1:3" ht="56.25" customHeight="1">
      <c r="A987" s="41"/>
      <c r="B987" s="41"/>
      <c r="C987" s="41"/>
    </row>
    <row r="988" spans="1:3" ht="56.25" customHeight="1">
      <c r="A988" s="41"/>
      <c r="B988" s="41"/>
      <c r="C988" s="41"/>
    </row>
    <row r="989" spans="1:3" ht="56.25" customHeight="1">
      <c r="A989" s="41"/>
      <c r="B989" s="41"/>
      <c r="C989" s="41"/>
    </row>
    <row r="990" spans="1:3" ht="56.25" customHeight="1">
      <c r="A990" s="41"/>
      <c r="B990" s="41"/>
      <c r="C990" s="41"/>
    </row>
    <row r="991" spans="1:3" ht="56.25" customHeight="1">
      <c r="A991" s="41"/>
      <c r="B991" s="41"/>
      <c r="C991" s="41"/>
    </row>
    <row r="992" spans="1:3" ht="56.25" customHeight="1">
      <c r="A992" s="41"/>
      <c r="B992" s="41"/>
      <c r="C992" s="41"/>
    </row>
    <row r="993" spans="1:3" ht="56.25" customHeight="1">
      <c r="A993" s="41"/>
      <c r="B993" s="41"/>
      <c r="C993" s="41"/>
    </row>
    <row r="994" spans="1:3" ht="56.25" customHeight="1">
      <c r="A994" s="41"/>
      <c r="B994" s="41"/>
      <c r="C994" s="41"/>
    </row>
    <row r="995" spans="1:3" ht="56.25" customHeight="1">
      <c r="A995" s="41"/>
      <c r="B995" s="41"/>
      <c r="C995" s="41"/>
    </row>
    <row r="996" spans="1:3" ht="56.25" customHeight="1">
      <c r="A996" s="41"/>
      <c r="B996" s="41"/>
      <c r="C996" s="41"/>
    </row>
    <row r="997" spans="1:3" ht="56.25" customHeight="1">
      <c r="A997" s="41"/>
      <c r="B997" s="41"/>
      <c r="C997" s="41"/>
    </row>
    <row r="998" spans="1:3" ht="56.25" customHeight="1">
      <c r="A998" s="41"/>
      <c r="B998" s="41"/>
      <c r="C998" s="41"/>
    </row>
    <row r="999" spans="1:3" ht="56.25" customHeight="1">
      <c r="A999" s="41"/>
      <c r="B999" s="41"/>
      <c r="C999" s="41"/>
    </row>
    <row r="1000" spans="1:3" ht="56.25" customHeight="1">
      <c r="A1000" s="41"/>
      <c r="B1000" s="41"/>
      <c r="C1000" s="41"/>
    </row>
  </sheetData>
  <mergeCells count="1">
    <mergeCell ref="A1:C1"/>
  </mergeCells>
  <hyperlinks>
    <hyperlink ref="B3" r:id="rId1" display="http://www.consiglioveneto.it/crvportal/leggi/2008/08lr0003.html?numLegge=3&amp;annoLegge=2008&amp;tipoLegge=Alr"/>
    <hyperlink ref="C3" r:id="rId2" display="http://bur.regione.veneto.it/BurvServices/Pubblica/DettaglioDgr.aspx?id=217622"/>
    <hyperlink ref="B4" r:id="rId3" display="http://www.consiglioveneto.it/crvportal/leggi/2014/14lr0013.html?numLegge=13&amp;annoLegge=2014&amp;tipoLegge=Alr"/>
    <hyperlink ref="C4" r:id="rId4" display="http://bur.regione.veneto.it/BurvServices/Pubblica/DettaglioDgr.aspx?id=282939"/>
    <hyperlink ref="B5" r:id="rId5" display="http://bur.regione.veneto.it/BurvServices/Pubblica/DettaglioDgr.aspx?id=259401"/>
    <hyperlink ref="C5" r:id="rId6" display="http://bur.regione.veneto.it/BurvServices/pubblica/DettaglioDgr.aspx?id=270419"/>
    <hyperlink ref="B6" r:id="rId7" display="http://www.consiglioveneto.it/crvportal/leggi/2007/07lr0009.html?numLegge=9&amp;annoLegge=2007&amp;tipoLegge=Alr"/>
    <hyperlink ref="C6" r:id="rId8" display="http://bur.regione.veneto.it/BurvServices/pubblica/DettaglioDgr.aspx?id=245903"/>
    <hyperlink ref="B7" r:id="rId9" display="http://www.consiglioveneto.it/crvportal/leggi/2007/07lr0009.html?numLegge=9&amp;annoLegge=2007&amp;tipoLegge=Alr"/>
    <hyperlink ref="C7" r:id="rId10" display="http://bur.regione.veneto.it/BurvServices/Pubblica/DettaglioDgr.aspx?id=232145"/>
    <hyperlink ref="B8" r:id="rId11" display="http://www.consiglioveneto.it/crvportal/leggi/2007/07lr0009.html?numLegge=9&amp;annoLegge=2007&amp;tipoLegge=Alr"/>
    <hyperlink ref="C8" r:id="rId12" display="http://bur.regione.veneto.it/BurvServices/pubblica/DettaglioDecreto.aspx?id=213012"/>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W1000"/>
  <sheetViews>
    <sheetView workbookViewId="0">
      <selection sqref="A1:C1"/>
    </sheetView>
  </sheetViews>
  <sheetFormatPr defaultColWidth="46.85546875" defaultRowHeight="56.25" customHeight="1"/>
  <sheetData>
    <row r="1" spans="1:23" ht="45" customHeight="1">
      <c r="A1" s="64" t="s">
        <v>255</v>
      </c>
      <c r="B1" s="65"/>
      <c r="C1" s="65"/>
      <c r="D1" s="43"/>
      <c r="E1" s="43"/>
      <c r="F1" s="43"/>
      <c r="G1" s="43"/>
      <c r="H1" s="43"/>
      <c r="I1" s="43"/>
      <c r="J1" s="43"/>
      <c r="K1" s="43"/>
      <c r="L1" s="43"/>
      <c r="M1" s="43"/>
      <c r="N1" s="43"/>
      <c r="O1" s="43"/>
      <c r="P1" s="43"/>
      <c r="Q1" s="43"/>
      <c r="R1" s="43"/>
      <c r="S1" s="43"/>
      <c r="T1" s="43"/>
      <c r="U1" s="43"/>
      <c r="V1" s="43"/>
      <c r="W1" s="43"/>
    </row>
    <row r="2" spans="1:23" ht="56.25" customHeight="1">
      <c r="A2" s="37" t="s">
        <v>1</v>
      </c>
      <c r="B2" s="38" t="s">
        <v>2</v>
      </c>
      <c r="C2" s="38" t="s">
        <v>3</v>
      </c>
      <c r="D2" s="43"/>
      <c r="E2" s="43"/>
      <c r="F2" s="43"/>
      <c r="G2" s="43"/>
      <c r="H2" s="43"/>
      <c r="I2" s="43"/>
      <c r="J2" s="43"/>
      <c r="K2" s="43"/>
      <c r="L2" s="43"/>
      <c r="M2" s="43"/>
      <c r="N2" s="43"/>
      <c r="O2" s="43"/>
      <c r="P2" s="43"/>
      <c r="Q2" s="43"/>
      <c r="R2" s="43"/>
      <c r="S2" s="43"/>
      <c r="T2" s="43"/>
      <c r="U2" s="43"/>
      <c r="V2" s="43"/>
      <c r="W2" s="43"/>
    </row>
    <row r="3" spans="1:23" ht="56.25" customHeight="1">
      <c r="A3" s="39" t="s">
        <v>256</v>
      </c>
      <c r="B3" s="40" t="str">
        <f>HYPERLINK("http://www.consiglioveneto.it/crvportal/leggi/1989/89lr0054.html?numLegge=54&amp;annoLegge=1989&amp;tipoLegge=Alr","Legge regionale 22 dicembre 1989, n. 54")</f>
        <v>Legge regionale 22 dicembre 1989, n. 54</v>
      </c>
      <c r="C3" s="40" t="str">
        <f>HYPERLINK("http://bur.regione.veneto.it/BurvServices/Pubblica/DettaglioDgr.aspx?id=178091&amp;highlight=true","Bur n. 11 del 01 febbraio 2005
Dgr. n. 4156 del 22 dicembre 2004
")</f>
        <v xml:space="preserve">Bur n. 11 del 01 febbraio 2005
Dgr. n. 4156 del 22 dicembre 2004
</v>
      </c>
      <c r="D3" s="43"/>
      <c r="E3" s="43"/>
      <c r="F3" s="43"/>
      <c r="G3" s="43"/>
      <c r="H3" s="43"/>
      <c r="I3" s="43"/>
      <c r="J3" s="43"/>
      <c r="K3" s="43"/>
      <c r="L3" s="43"/>
      <c r="M3" s="43"/>
      <c r="N3" s="43"/>
      <c r="O3" s="43"/>
      <c r="P3" s="43"/>
      <c r="Q3" s="43"/>
      <c r="R3" s="43"/>
      <c r="S3" s="43"/>
      <c r="T3" s="43"/>
      <c r="U3" s="43"/>
      <c r="V3" s="43"/>
      <c r="W3" s="43"/>
    </row>
    <row r="4" spans="1:23" ht="56.25" customHeight="1">
      <c r="A4" s="39" t="s">
        <v>257</v>
      </c>
      <c r="B4" s="40" t="str">
        <f>HYPERLINK("http://www.consiglioveneto.it/crvportal/leggi/1987/87lr0044.html?numLegge=44&amp;annoLegge=1987&amp;tipoLegge=Alr","Legge regionale 20 agosto 1987, n. 44")</f>
        <v>Legge regionale 20 agosto 1987, n. 44</v>
      </c>
      <c r="C4" s="40" t="str">
        <f>HYPERLINK("http://bur.regione.veneto.it/BurvServices/Pubblica/DettaglioDgr.aspx?id=191022","Bur n. 73 del 18 agosto 2006
Dgr. n. 2438 del 01 agosto 2006
")</f>
        <v xml:space="preserve">Bur n. 73 del 18 agosto 2006
Dgr. n. 2438 del 01 agosto 2006
</v>
      </c>
      <c r="D4" s="43"/>
      <c r="E4" s="43"/>
      <c r="F4" s="43"/>
      <c r="G4" s="43"/>
      <c r="H4" s="43"/>
      <c r="I4" s="43"/>
      <c r="J4" s="43"/>
      <c r="K4" s="43"/>
      <c r="L4" s="43"/>
      <c r="M4" s="43"/>
      <c r="N4" s="43"/>
      <c r="O4" s="43"/>
      <c r="P4" s="43"/>
      <c r="Q4" s="43"/>
      <c r="R4" s="43"/>
      <c r="S4" s="43"/>
      <c r="T4" s="43"/>
      <c r="U4" s="43"/>
      <c r="V4" s="43"/>
      <c r="W4" s="43"/>
    </row>
    <row r="5" spans="1:23" ht="56.25" customHeight="1">
      <c r="A5" s="39" t="s">
        <v>258</v>
      </c>
      <c r="B5" s="40" t="str">
        <f>HYPERLINK("http://www.consiglioveneto.it/crvportal/leggi/1987/87lr0044.html?numLegge=44&amp;annoLegge=1987&amp;tipoLegge=Alr","Legge regionale 20 agosto 1987, n. 44")</f>
        <v>Legge regionale 20 agosto 1987, n. 44</v>
      </c>
      <c r="C5" s="40" t="str">
        <f>HYPERLINK("http://bur.regione.veneto.it/BurvServices/Pubblica/DettaglioDgr.aspx?id=191022","Bur n. 73 del 18 agosto 2006
Dgr. n. 2438 del 01 agosto 2006
")</f>
        <v xml:space="preserve">Bur n. 73 del 18 agosto 2006
Dgr. n. 2438 del 01 agosto 2006
</v>
      </c>
      <c r="D5" s="43"/>
      <c r="E5" s="43"/>
      <c r="F5" s="43"/>
      <c r="G5" s="43"/>
      <c r="H5" s="43"/>
      <c r="I5" s="43"/>
      <c r="J5" s="43"/>
      <c r="K5" s="43"/>
      <c r="L5" s="43"/>
      <c r="M5" s="43"/>
      <c r="N5" s="43"/>
      <c r="O5" s="43"/>
      <c r="P5" s="43"/>
      <c r="Q5" s="43"/>
      <c r="R5" s="43"/>
      <c r="S5" s="43"/>
      <c r="T5" s="43"/>
      <c r="U5" s="43"/>
      <c r="V5" s="43"/>
      <c r="W5" s="43"/>
    </row>
    <row r="6" spans="1:23" ht="56.25" customHeight="1">
      <c r="A6" s="39" t="s">
        <v>259</v>
      </c>
      <c r="B6" s="40" t="str">
        <f>HYPERLINK("http://www.consiglioveneto.it/crvportal/leggi/1987/87lr0044.html?numLegge=44&amp;annoLegge=1987&amp;tipoLegge=Alr","Legge regionale 20 agosto 1987, n. 44")</f>
        <v>Legge regionale 20 agosto 1987, n. 44</v>
      </c>
      <c r="C6" s="40" t="str">
        <f>HYPERLINK("http://bur.regione.veneto.it/BurvServices/Pubblica/DettaglioDgr.aspx?id=191022","Bur n. 73 del 18 agosto 2006
Dgr. n. 2438 del 01 agosto 2006
")</f>
        <v xml:space="preserve">Bur n. 73 del 18 agosto 2006
Dgr. n. 2438 del 01 agosto 2006
</v>
      </c>
      <c r="D6" s="43"/>
      <c r="E6" s="43"/>
      <c r="F6" s="43"/>
      <c r="G6" s="43"/>
      <c r="H6" s="43"/>
      <c r="I6" s="43"/>
      <c r="J6" s="43"/>
      <c r="K6" s="43"/>
      <c r="L6" s="43"/>
      <c r="M6" s="43"/>
      <c r="N6" s="43"/>
      <c r="O6" s="43"/>
      <c r="P6" s="43"/>
      <c r="Q6" s="43"/>
      <c r="R6" s="43"/>
      <c r="S6" s="43"/>
      <c r="T6" s="43"/>
      <c r="U6" s="43"/>
      <c r="V6" s="43"/>
      <c r="W6" s="43"/>
    </row>
    <row r="7" spans="1:23" ht="56.25" customHeight="1">
      <c r="A7" s="39" t="s">
        <v>260</v>
      </c>
      <c r="B7" s="40" t="str">
        <f>HYPERLINK("http://www.camera.it/parlam/leggi/09077l.htm","Legge 24 giugno 2009, n. 77 ")</f>
        <v xml:space="preserve">Legge 24 giugno 2009, n. 77 </v>
      </c>
      <c r="C7" s="40" t="str">
        <f>HYPERLINK("http://bur.regione.veneto.it/BurvServices/Pubblica/DettaglioDgr.aspx?id=284063","Bur n. 107 del 07 novembre 2014
Dgr. n. 1896 del 14 ottobre 2014
")</f>
        <v xml:space="preserve">Bur n. 107 del 07 novembre 2014
Dgr. n. 1896 del 14 ottobre 2014
</v>
      </c>
      <c r="D7" s="43"/>
      <c r="E7" s="43"/>
      <c r="F7" s="43"/>
      <c r="G7" s="43"/>
      <c r="H7" s="43"/>
      <c r="I7" s="43"/>
      <c r="J7" s="43"/>
      <c r="K7" s="43"/>
      <c r="L7" s="43"/>
      <c r="M7" s="43"/>
      <c r="N7" s="43"/>
      <c r="O7" s="43"/>
      <c r="P7" s="43"/>
      <c r="Q7" s="43"/>
      <c r="R7" s="43"/>
      <c r="S7" s="43"/>
      <c r="T7" s="43"/>
      <c r="U7" s="43"/>
      <c r="V7" s="43"/>
      <c r="W7" s="43"/>
    </row>
    <row r="8" spans="1:23" ht="56.25" customHeight="1">
      <c r="A8" s="39" t="s">
        <v>260</v>
      </c>
      <c r="B8" s="40" t="str">
        <f>HYPERLINK("http://www.camera.it/parlam/leggi/09077l.htm","Legge 24 giugno 2009, n. 77 ")</f>
        <v xml:space="preserve">Legge 24 giugno 2009, n. 77 </v>
      </c>
      <c r="C8" s="40" t="str">
        <f>HYPERLINK("http://bur.regione.veneto.it/BurvServices/Pubblica/DettaglioDgr.aspx?id=284063","Bur n. 107 del 07 novembre 2014
Dgr. n. 1896 del 14 ottobre 2014
")</f>
        <v xml:space="preserve">Bur n. 107 del 07 novembre 2014
Dgr. n. 1896 del 14 ottobre 2014
</v>
      </c>
      <c r="D8" s="43"/>
      <c r="E8" s="43"/>
      <c r="F8" s="43"/>
      <c r="G8" s="43"/>
      <c r="H8" s="43"/>
      <c r="I8" s="43"/>
      <c r="J8" s="43"/>
      <c r="K8" s="43"/>
      <c r="L8" s="43"/>
      <c r="M8" s="43"/>
      <c r="N8" s="43"/>
      <c r="O8" s="43"/>
      <c r="P8" s="43"/>
      <c r="Q8" s="43"/>
      <c r="R8" s="43"/>
      <c r="S8" s="43"/>
      <c r="T8" s="43"/>
      <c r="U8" s="43"/>
      <c r="V8" s="43"/>
      <c r="W8" s="43"/>
    </row>
    <row r="9" spans="1:23" ht="56.25" customHeight="1">
      <c r="A9" s="39" t="s">
        <v>261</v>
      </c>
      <c r="B9" s="40" t="str">
        <f>HYPERLINK("http://www.camera.it/parlam/leggi/09077l.htm","Legge 24 giugno 2009, n. 77 ")</f>
        <v xml:space="preserve">Legge 24 giugno 2009, n. 77 </v>
      </c>
      <c r="C9" s="40" t="str">
        <f>HYPERLINK("http://bur.regione.veneto.it/BurvServices/Pubblica/DettaglioDgr.aspx?id=284063","Bur n. 107 del 07 novembre 2014
Dgr. n. 1896 del 14 ottobre 2014
")</f>
        <v xml:space="preserve">Bur n. 107 del 07 novembre 2014
Dgr. n. 1896 del 14 ottobre 2014
</v>
      </c>
      <c r="D9" s="43"/>
      <c r="E9" s="43"/>
      <c r="F9" s="43"/>
      <c r="G9" s="43"/>
      <c r="H9" s="43"/>
      <c r="I9" s="43"/>
      <c r="J9" s="43"/>
      <c r="K9" s="43"/>
      <c r="L9" s="43"/>
      <c r="M9" s="43"/>
      <c r="N9" s="43"/>
      <c r="O9" s="43"/>
      <c r="P9" s="43"/>
      <c r="Q9" s="43"/>
      <c r="R9" s="43"/>
      <c r="S9" s="43"/>
      <c r="T9" s="43"/>
      <c r="U9" s="43"/>
      <c r="V9" s="43"/>
      <c r="W9" s="43"/>
    </row>
    <row r="10" spans="1:23" ht="56.25" customHeight="1">
      <c r="A10" s="39" t="s">
        <v>262</v>
      </c>
      <c r="B10" s="40" t="str">
        <f>HYPERLINK("http://www.normattiva.it/uri-res/N2Ls?urn:nir:stato:legge:2015-07-13;107","La legge 13 luglio 2015 n.107")</f>
        <v>La legge 13 luglio 2015 n.107</v>
      </c>
      <c r="C10" s="40" t="str">
        <f>HYPERLINK("http://bur.regione.veneto.it/BurvServices/pubblica/DettaglioDgr.aspx?id=306708","Bur n. 89 del 18 settembre 2015
Dgr. n. 1206 del 15 settembre 2015
")</f>
        <v xml:space="preserve">Bur n. 89 del 18 settembre 2015
Dgr. n. 1206 del 15 settembre 2015
</v>
      </c>
      <c r="D10" s="43"/>
      <c r="E10" s="43"/>
      <c r="F10" s="43"/>
      <c r="G10" s="43"/>
      <c r="H10" s="43"/>
      <c r="I10" s="43"/>
      <c r="J10" s="43"/>
      <c r="K10" s="43"/>
      <c r="L10" s="43"/>
      <c r="M10" s="43"/>
      <c r="N10" s="43"/>
      <c r="O10" s="43"/>
      <c r="P10" s="43"/>
      <c r="Q10" s="43"/>
      <c r="R10" s="43"/>
      <c r="S10" s="43"/>
      <c r="T10" s="43"/>
      <c r="U10" s="43"/>
      <c r="V10" s="43"/>
      <c r="W10" s="43"/>
    </row>
    <row r="11" spans="1:23" ht="56.25" customHeight="1">
      <c r="A11" s="39" t="s">
        <v>263</v>
      </c>
      <c r="B11" s="40" t="str">
        <f>HYPERLINK("http://www.gazzettaufficiale.it/eli/id/2013/11/11/13G00172/sg","Legge 8 novembre 2013, n. 128")</f>
        <v>Legge 8 novembre 2013, n. 128</v>
      </c>
      <c r="C11" s="40" t="str">
        <f>HYPERLINK("http://bur.regione.veneto.it/BurvServices/pubblica/DettaglioDgr.aspx?id=292071","Bur n. 16 del 13 febbraio 2015
Dgr. n. 158 del 10 febbraio 2015")</f>
        <v>Bur n. 16 del 13 febbraio 2015
Dgr. n. 158 del 10 febbraio 2015</v>
      </c>
      <c r="D11" s="43"/>
      <c r="E11" s="43"/>
      <c r="F11" s="43"/>
      <c r="G11" s="43"/>
      <c r="H11" s="43"/>
      <c r="I11" s="43"/>
      <c r="J11" s="43"/>
      <c r="K11" s="43"/>
      <c r="L11" s="43"/>
      <c r="M11" s="43"/>
      <c r="N11" s="43"/>
      <c r="O11" s="43"/>
      <c r="P11" s="43"/>
      <c r="Q11" s="43"/>
      <c r="R11" s="43"/>
      <c r="S11" s="43"/>
      <c r="T11" s="43"/>
      <c r="U11" s="43"/>
      <c r="V11" s="43"/>
      <c r="W11" s="43"/>
    </row>
    <row r="12" spans="1:23" ht="56.25" customHeight="1">
      <c r="A12" s="39" t="s">
        <v>264</v>
      </c>
      <c r="B12" s="40" t="str">
        <f>HYPERLINK("http://www.consiglioveneto.it/crvportal/leggi/2003/03lr0027.html?numLegge=27&amp;annoLegge=2003&amp;tipoLegge=Alr","Legge regionale 7 novembre 2003, n. 27 art.11")</f>
        <v>Legge regionale 7 novembre 2003, n. 27 art.11</v>
      </c>
      <c r="C12" s="40" t="str">
        <f>HYPERLINK("http://bur.regione.veneto.it/BurvServices/Pubblica/DettaglioDgr.aspx?id=279100","Bur n. 77 del 08 agosto 2014
Dgr. n. 1364 del 28 luglio 2014
")</f>
        <v xml:space="preserve">Bur n. 77 del 08 agosto 2014
Dgr. n. 1364 del 28 luglio 2014
</v>
      </c>
      <c r="D12" s="43"/>
      <c r="E12" s="43"/>
      <c r="F12" s="43"/>
      <c r="G12" s="43"/>
      <c r="H12" s="43"/>
      <c r="I12" s="43"/>
      <c r="J12" s="43"/>
      <c r="K12" s="43"/>
      <c r="L12" s="43"/>
      <c r="M12" s="43"/>
      <c r="N12" s="43"/>
      <c r="O12" s="43"/>
      <c r="P12" s="43"/>
      <c r="Q12" s="43"/>
      <c r="R12" s="43"/>
      <c r="S12" s="43"/>
      <c r="T12" s="43"/>
      <c r="U12" s="43"/>
      <c r="V12" s="43"/>
      <c r="W12" s="43"/>
    </row>
    <row r="13" spans="1:23" ht="56.25" customHeight="1">
      <c r="A13" s="39" t="s">
        <v>148</v>
      </c>
      <c r="B13" s="40" t="str">
        <f>HYPERLINK("http://www.consiglioveneto.it/crvportal/leggi/1999/99lr0054.html?numLegge=54&amp;annoLegge=1999&amp;tipoLegge=Alr","Legge regionale 16 dicembre1999, n. 54")</f>
        <v>Legge regionale 16 dicembre1999, n. 54</v>
      </c>
      <c r="C13" s="40" t="str">
        <f>HYPERLINK("http://bur.regione.veneto.it/BurvServices/Pubblica/DettaglioDgr.aspx?id=214375","Bur n. 30 del 10/04/2009 Dgr  n. 861 del 31 marzo 2009
")</f>
        <v xml:space="preserve">Bur n. 30 del 10/04/2009 Dgr  n. 861 del 31 marzo 2009
</v>
      </c>
      <c r="D13" s="43"/>
      <c r="E13" s="43"/>
      <c r="F13" s="43"/>
      <c r="G13" s="43"/>
      <c r="H13" s="43"/>
      <c r="I13" s="43"/>
      <c r="J13" s="43"/>
      <c r="K13" s="43"/>
      <c r="L13" s="43"/>
      <c r="M13" s="43"/>
      <c r="N13" s="43"/>
      <c r="O13" s="43"/>
      <c r="P13" s="43"/>
      <c r="Q13" s="43"/>
      <c r="R13" s="43"/>
      <c r="S13" s="43"/>
      <c r="T13" s="43"/>
      <c r="U13" s="43"/>
      <c r="V13" s="43"/>
      <c r="W13" s="43"/>
    </row>
    <row r="14" spans="1:23" ht="56.25" customHeight="1">
      <c r="A14" s="39" t="s">
        <v>265</v>
      </c>
      <c r="B14" s="40" t="str">
        <f>HYPERLINK("http://www.consiglioveneto.it/crvportal/leggi/1999/99lr0059.html?numLegge=59&amp;annoLegge=1999&amp;tipoLegge=Alr","Legge regionale 24 dicembre 1999, n. 59")</f>
        <v>Legge regionale 24 dicembre 1999, n. 59</v>
      </c>
      <c r="C14" s="40" t="str">
        <f>HYPERLINK("http://bur.regione.veneto.it/BurvServices/Pubblica/DettaglioDgr.aspx?id=278023","Bur n. 70 del 18 luglio 2014
Dgr. n. 1186 del 08 luglio 2014
")</f>
        <v xml:space="preserve">Bur n. 70 del 18 luglio 2014
Dgr. n. 1186 del 08 luglio 2014
</v>
      </c>
      <c r="D14" s="43"/>
      <c r="E14" s="43"/>
      <c r="F14" s="43"/>
      <c r="G14" s="43"/>
      <c r="H14" s="43"/>
      <c r="I14" s="43"/>
      <c r="J14" s="43"/>
      <c r="K14" s="43"/>
      <c r="L14" s="43"/>
      <c r="M14" s="43"/>
      <c r="N14" s="43"/>
      <c r="O14" s="43"/>
      <c r="P14" s="43"/>
      <c r="Q14" s="43"/>
      <c r="R14" s="43"/>
      <c r="S14" s="43"/>
      <c r="T14" s="43"/>
      <c r="U14" s="43"/>
      <c r="V14" s="43"/>
      <c r="W14" s="43"/>
    </row>
    <row r="15" spans="1:23" ht="56.25" customHeight="1">
      <c r="A15" s="39" t="s">
        <v>266</v>
      </c>
      <c r="B15" s="40" t="str">
        <f>HYPERLINK("http://www.consiglioveneto.it/crvportal/leggi/1999/99lr0059.html?numLegge=59&amp;annoLegge=1999&amp;tipoLegge=Alr","Legge regionale 24 dicembre 1999, n. 59")</f>
        <v>Legge regionale 24 dicembre 1999, n. 59</v>
      </c>
      <c r="C15" s="40" t="str">
        <f>HYPERLINK("http://bur.regione.veneto.it/BurvServices/pubblica/DettaglioDgr.aspx?id=278023","Bur n. 70 del 18 luglio 2014
Dgr. n. 1186 del 08 luglio 2014")</f>
        <v>Bur n. 70 del 18 luglio 2014
Dgr. n. 1186 del 08 luglio 2014</v>
      </c>
      <c r="D15" s="43"/>
      <c r="E15" s="43"/>
      <c r="F15" s="43"/>
      <c r="G15" s="43"/>
      <c r="H15" s="43"/>
      <c r="I15" s="43"/>
      <c r="J15" s="43"/>
      <c r="K15" s="43"/>
      <c r="L15" s="43"/>
      <c r="M15" s="43"/>
      <c r="N15" s="43"/>
      <c r="O15" s="43"/>
      <c r="P15" s="43"/>
      <c r="Q15" s="43"/>
      <c r="R15" s="43"/>
      <c r="S15" s="43"/>
      <c r="T15" s="43"/>
      <c r="U15" s="43"/>
      <c r="V15" s="43"/>
      <c r="W15" s="43"/>
    </row>
    <row r="16" spans="1:23" ht="56.25" customHeight="1">
      <c r="A16" s="39" t="s">
        <v>267</v>
      </c>
      <c r="B16" s="40" t="str">
        <f>HYPERLINK("http://www.consiglioveneto.it/crvportal/leggi/2001/01lr0002.html?numLegge=2&amp;annoLegge=2001&amp;tipoLegge=Alr","Legge regionale 1 febbraio 2001, n. 2")</f>
        <v>Legge regionale 1 febbraio 2001, n. 2</v>
      </c>
      <c r="C16" s="40" t="str">
        <f>HYPERLINK("http://bur.regione.veneto.it/BurvServices/Pubblica/DettaglioDgr.aspx?id=215969&amp;highlight=true","Bur n. 46 del 05/06/2009 Dgr. n. 1447 del 19 maggio 2009
")</f>
        <v xml:space="preserve">Bur n. 46 del 05/06/2009 Dgr. n. 1447 del 19 maggio 2009
</v>
      </c>
      <c r="D16" s="43"/>
      <c r="E16" s="43"/>
      <c r="F16" s="43"/>
      <c r="G16" s="43"/>
      <c r="H16" s="43"/>
      <c r="I16" s="43"/>
      <c r="J16" s="43"/>
      <c r="K16" s="43"/>
      <c r="L16" s="43"/>
      <c r="M16" s="43"/>
      <c r="N16" s="43"/>
      <c r="O16" s="43"/>
      <c r="P16" s="43"/>
      <c r="Q16" s="43"/>
      <c r="R16" s="43"/>
      <c r="S16" s="43"/>
      <c r="T16" s="43"/>
      <c r="U16" s="43"/>
      <c r="V16" s="43"/>
      <c r="W16" s="43"/>
    </row>
    <row r="17" spans="1:23" ht="56.25" customHeight="1">
      <c r="A17" s="39" t="s">
        <v>84</v>
      </c>
      <c r="B17" s="40" t="str">
        <f>HYPERLINK("http://www.consiglioveneto.it/crvportal/leggi/2007/07lr0004.html?numLegge=4&amp;annoLegge=2007&amp;tipoLegge=Alr","Legge regionale 9 marzo 2007, n.4, art. 4, comma 1, lettera c)")</f>
        <v>Legge regionale 9 marzo 2007, n.4, art. 4, comma 1, lettera c)</v>
      </c>
      <c r="C17" s="40" t="str">
        <f>HYPERLINK("http://bur.regione.veneto.it/BurvServices/Pubblica/DettaglioDgr.aspx?id=216914","Bur n. 60 del 24/07/2009 Dgr.  n. 2063 del 07 luglio 2009
")</f>
        <v xml:space="preserve">Bur n. 60 del 24/07/2009 Dgr.  n. 2063 del 07 luglio 2009
</v>
      </c>
      <c r="D17" s="43"/>
      <c r="E17" s="43"/>
      <c r="F17" s="43"/>
      <c r="G17" s="43"/>
      <c r="H17" s="43"/>
      <c r="I17" s="43"/>
      <c r="J17" s="43"/>
      <c r="K17" s="43"/>
      <c r="L17" s="43"/>
      <c r="M17" s="43"/>
      <c r="N17" s="43"/>
      <c r="O17" s="43"/>
      <c r="P17" s="43"/>
      <c r="Q17" s="43"/>
      <c r="R17" s="43"/>
      <c r="S17" s="43"/>
      <c r="T17" s="43"/>
      <c r="U17" s="43"/>
      <c r="V17" s="43"/>
      <c r="W17" s="43"/>
    </row>
    <row r="18" spans="1:23" ht="56.25" customHeight="1">
      <c r="A18" s="39" t="s">
        <v>268</v>
      </c>
      <c r="B18" s="40" t="str">
        <f>HYPERLINK("http://www.consiglioveneto.it/crvportal/leggi/2007/07lr0016.html?numLegge=16&amp;annoLegge=2007&amp;tipoLegge=Alr","Legge regionale 12 luglio 2007, n. 16 artt. 11 - 14")</f>
        <v>Legge regionale 12 luglio 2007, n. 16 artt. 11 - 14</v>
      </c>
      <c r="C18" s="40" t="str">
        <f>HYPERLINK("http://bur.regione.veneto.it/BurvServices/Pubblica/DettaglioDgr.aspx?id=222920","Bur n. 24 del 19/03/2010 Dgr n. 641 del 09 marzo 2010
")</f>
        <v xml:space="preserve">Bur n. 24 del 19/03/2010 Dgr n. 641 del 09 marzo 2010
</v>
      </c>
      <c r="D18" s="43"/>
      <c r="E18" s="43"/>
      <c r="F18" s="43"/>
      <c r="G18" s="43"/>
      <c r="H18" s="43"/>
      <c r="I18" s="43"/>
      <c r="J18" s="43"/>
      <c r="K18" s="43"/>
      <c r="L18" s="43"/>
      <c r="M18" s="43"/>
      <c r="N18" s="43"/>
      <c r="O18" s="43"/>
      <c r="P18" s="43"/>
      <c r="Q18" s="43"/>
      <c r="R18" s="43"/>
      <c r="S18" s="43"/>
      <c r="T18" s="43"/>
      <c r="U18" s="43"/>
      <c r="V18" s="43"/>
      <c r="W18" s="43"/>
    </row>
    <row r="19" spans="1:23" ht="56.25" customHeight="1">
      <c r="A19" s="39" t="s">
        <v>269</v>
      </c>
      <c r="B19" s="40" t="str">
        <f>HYPERLINK("http://www.consiglioveneto.it/crvportal/leggi/2007/07lr0016.html?numLegge=16&amp;annoLegge=2007&amp;tipoLegge=Alr","Legge regionale 12 luglio 2007, n. 16, art. 15")</f>
        <v>Legge regionale 12 luglio 2007, n. 16, art. 15</v>
      </c>
      <c r="C19" s="40" t="str">
        <f>HYPERLINK("http://bur.regione.veneto.it/BurvServices/Pubblica/DettaglioDgr.aspx?id=209201","Bur n. 82 del 03/10/2008 Dgr.  n. 2568 del 16 settembre 2008
")</f>
        <v xml:space="preserve">Bur n. 82 del 03/10/2008 Dgr.  n. 2568 del 16 settembre 2008
</v>
      </c>
      <c r="D19" s="43"/>
      <c r="E19" s="43"/>
      <c r="F19" s="43"/>
      <c r="G19" s="43"/>
      <c r="H19" s="43"/>
      <c r="I19" s="43"/>
      <c r="J19" s="43"/>
      <c r="K19" s="43"/>
      <c r="L19" s="43"/>
      <c r="M19" s="43"/>
      <c r="N19" s="43"/>
      <c r="O19" s="43"/>
      <c r="P19" s="43"/>
      <c r="Q19" s="43"/>
      <c r="R19" s="43"/>
      <c r="S19" s="43"/>
      <c r="T19" s="43"/>
      <c r="U19" s="43"/>
      <c r="V19" s="43"/>
      <c r="W19" s="43"/>
    </row>
    <row r="20" spans="1:23" ht="56.25" customHeight="1">
      <c r="A20" s="39" t="s">
        <v>162</v>
      </c>
      <c r="B20" s="40" t="str">
        <f>HYPERLINK("http://www.consiglioveneto.it/crvportal/leggi/2006/06lr0002.html?numLegge=2&amp;annoLegge=2006&amp;tipoLegge=Alr","Legge regionale 3 febbraio 2006, n. 2 art. 9")</f>
        <v>Legge regionale 3 febbraio 2006, n. 2 art. 9</v>
      </c>
      <c r="C20" s="40" t="str">
        <f>HYPERLINK("http://bur.regione.veneto.it/BurvServices/Pubblica/DettaglioDgr.aspx?id=222838&amp;highlight=true","Bur n. 27 del 30/03/2010
DGR n. 569 del 02 marzo 2010
")</f>
        <v xml:space="preserve">Bur n. 27 del 30/03/2010
DGR n. 569 del 02 marzo 2010
</v>
      </c>
      <c r="D20" s="43"/>
      <c r="E20" s="43"/>
      <c r="F20" s="43"/>
      <c r="G20" s="43"/>
      <c r="H20" s="43"/>
      <c r="I20" s="43"/>
      <c r="J20" s="43"/>
      <c r="K20" s="43"/>
      <c r="L20" s="43"/>
      <c r="M20" s="43"/>
      <c r="N20" s="43"/>
      <c r="O20" s="43"/>
      <c r="P20" s="43"/>
      <c r="Q20" s="43"/>
      <c r="R20" s="43"/>
      <c r="S20" s="43"/>
      <c r="T20" s="43"/>
      <c r="U20" s="43"/>
      <c r="V20" s="43"/>
      <c r="W20" s="43"/>
    </row>
    <row r="21" spans="1:23" ht="56.25" customHeight="1">
      <c r="A21" s="39" t="s">
        <v>270</v>
      </c>
      <c r="B21" s="40" t="str">
        <f>HYPERLINK("http://www.consiglioveneto.it/crvportal/leggi/1997/97lr0006.html?numLegge=6&amp;annoLegge=1997&amp;tipoLegge=Alr","Legge Regionale 30 gennaio1997 n. 6, art.78 ")</f>
        <v xml:space="preserve">Legge Regionale 30 gennaio1997 n. 6, art.78 </v>
      </c>
      <c r="C21" s="40" t="str">
        <f>HYPERLINK("http://bur.regione.veneto.it/BurvServices/pubblica/DettaglioDgr.aspx?id=230784","Bur n. 12 del 11/02/2011
Dgr n. 85 del 27 gennaio 2011
")</f>
        <v xml:space="preserve">Bur n. 12 del 11/02/2011
Dgr n. 85 del 27 gennaio 2011
</v>
      </c>
      <c r="D21" s="43"/>
      <c r="E21" s="43"/>
      <c r="F21" s="43"/>
      <c r="G21" s="43"/>
      <c r="H21" s="43"/>
      <c r="I21" s="43"/>
      <c r="J21" s="43"/>
      <c r="K21" s="43"/>
      <c r="L21" s="43"/>
      <c r="M21" s="43"/>
      <c r="N21" s="43"/>
      <c r="O21" s="43"/>
      <c r="P21" s="43"/>
      <c r="Q21" s="43"/>
      <c r="R21" s="43"/>
      <c r="S21" s="43"/>
      <c r="T21" s="43"/>
      <c r="U21" s="43"/>
      <c r="V21" s="43"/>
      <c r="W21" s="43"/>
    </row>
    <row r="22" spans="1:23" ht="56.25" customHeight="1">
      <c r="A22" s="43"/>
      <c r="B22" s="43"/>
      <c r="C22" s="43"/>
      <c r="D22" s="43"/>
      <c r="E22" s="43"/>
      <c r="F22" s="43"/>
      <c r="G22" s="43"/>
      <c r="H22" s="43"/>
      <c r="I22" s="43"/>
      <c r="J22" s="43"/>
      <c r="K22" s="43"/>
      <c r="L22" s="43"/>
      <c r="M22" s="43"/>
      <c r="N22" s="43"/>
      <c r="O22" s="43"/>
      <c r="P22" s="43"/>
      <c r="Q22" s="43"/>
      <c r="R22" s="43"/>
      <c r="S22" s="43"/>
      <c r="T22" s="43"/>
      <c r="U22" s="43"/>
      <c r="V22" s="43"/>
      <c r="W22" s="43"/>
    </row>
    <row r="23" spans="1:23" ht="56.25" customHeight="1">
      <c r="A23" s="43"/>
      <c r="B23" s="43"/>
      <c r="C23" s="43"/>
      <c r="D23" s="43"/>
      <c r="E23" s="43"/>
      <c r="F23" s="43"/>
      <c r="G23" s="43"/>
      <c r="H23" s="43"/>
      <c r="I23" s="43"/>
      <c r="J23" s="43"/>
      <c r="K23" s="43"/>
      <c r="L23" s="43"/>
      <c r="M23" s="43"/>
      <c r="N23" s="43"/>
      <c r="O23" s="43"/>
      <c r="P23" s="43"/>
      <c r="Q23" s="43"/>
      <c r="R23" s="43"/>
      <c r="S23" s="43"/>
      <c r="T23" s="43"/>
      <c r="U23" s="43"/>
      <c r="V23" s="43"/>
      <c r="W23" s="43"/>
    </row>
    <row r="24" spans="1:23" ht="56.25" customHeight="1">
      <c r="A24" s="43"/>
      <c r="B24" s="43"/>
      <c r="C24" s="43"/>
      <c r="D24" s="43"/>
      <c r="E24" s="43"/>
      <c r="F24" s="43"/>
      <c r="G24" s="43"/>
      <c r="H24" s="43"/>
      <c r="I24" s="43"/>
      <c r="J24" s="43"/>
      <c r="K24" s="43"/>
      <c r="L24" s="43"/>
      <c r="M24" s="43"/>
      <c r="N24" s="43"/>
      <c r="O24" s="43"/>
      <c r="P24" s="43"/>
      <c r="Q24" s="43"/>
      <c r="R24" s="43"/>
      <c r="S24" s="43"/>
      <c r="T24" s="43"/>
      <c r="U24" s="43"/>
      <c r="V24" s="43"/>
      <c r="W24" s="43"/>
    </row>
    <row r="25" spans="1:23" ht="56.25" customHeight="1">
      <c r="A25" s="43"/>
      <c r="B25" s="43"/>
      <c r="C25" s="43"/>
      <c r="D25" s="43"/>
      <c r="E25" s="43"/>
      <c r="F25" s="43"/>
      <c r="G25" s="43"/>
      <c r="H25" s="43"/>
      <c r="I25" s="43"/>
      <c r="J25" s="43"/>
      <c r="K25" s="43"/>
      <c r="L25" s="43"/>
      <c r="M25" s="43"/>
      <c r="N25" s="43"/>
      <c r="O25" s="43"/>
      <c r="P25" s="43"/>
      <c r="Q25" s="43"/>
      <c r="R25" s="43"/>
      <c r="S25" s="43"/>
      <c r="T25" s="43"/>
      <c r="U25" s="43"/>
      <c r="V25" s="43"/>
      <c r="W25" s="43"/>
    </row>
    <row r="26" spans="1:23" ht="56.25" customHeight="1">
      <c r="A26" s="43"/>
      <c r="B26" s="43"/>
      <c r="C26" s="43"/>
      <c r="D26" s="43"/>
      <c r="E26" s="43"/>
      <c r="F26" s="43"/>
      <c r="G26" s="43"/>
      <c r="H26" s="43"/>
      <c r="I26" s="43"/>
      <c r="J26" s="43"/>
      <c r="K26" s="43"/>
      <c r="L26" s="43"/>
      <c r="M26" s="43"/>
      <c r="N26" s="43"/>
      <c r="O26" s="43"/>
      <c r="P26" s="43"/>
      <c r="Q26" s="43"/>
      <c r="R26" s="43"/>
      <c r="S26" s="43"/>
      <c r="T26" s="43"/>
      <c r="U26" s="43"/>
      <c r="V26" s="43"/>
      <c r="W26" s="43"/>
    </row>
    <row r="27" spans="1:23" ht="56.25" customHeight="1">
      <c r="A27" s="43"/>
      <c r="B27" s="43"/>
      <c r="C27" s="43"/>
      <c r="D27" s="43"/>
      <c r="E27" s="43"/>
      <c r="F27" s="43"/>
      <c r="G27" s="43"/>
      <c r="H27" s="43"/>
      <c r="I27" s="43"/>
      <c r="J27" s="43"/>
      <c r="K27" s="43"/>
      <c r="L27" s="43"/>
      <c r="M27" s="43"/>
      <c r="N27" s="43"/>
      <c r="O27" s="43"/>
      <c r="P27" s="43"/>
      <c r="Q27" s="43"/>
      <c r="R27" s="43"/>
      <c r="S27" s="43"/>
      <c r="T27" s="43"/>
      <c r="U27" s="43"/>
      <c r="V27" s="43"/>
      <c r="W27" s="43"/>
    </row>
    <row r="28" spans="1:23" ht="56.25" customHeight="1">
      <c r="A28" s="43"/>
      <c r="B28" s="43"/>
      <c r="C28" s="43"/>
      <c r="D28" s="43"/>
      <c r="E28" s="43"/>
      <c r="F28" s="43"/>
      <c r="G28" s="43"/>
      <c r="H28" s="43"/>
      <c r="I28" s="43"/>
      <c r="J28" s="43"/>
      <c r="K28" s="43"/>
      <c r="L28" s="43"/>
      <c r="M28" s="43"/>
      <c r="N28" s="43"/>
      <c r="O28" s="43"/>
      <c r="P28" s="43"/>
      <c r="Q28" s="43"/>
      <c r="R28" s="43"/>
      <c r="S28" s="43"/>
      <c r="T28" s="43"/>
      <c r="U28" s="43"/>
      <c r="V28" s="43"/>
      <c r="W28" s="43"/>
    </row>
    <row r="29" spans="1:23" ht="56.25" customHeight="1">
      <c r="A29" s="43"/>
      <c r="B29" s="43"/>
      <c r="C29" s="43"/>
      <c r="D29" s="43"/>
      <c r="E29" s="43"/>
      <c r="F29" s="43"/>
      <c r="G29" s="43"/>
      <c r="H29" s="43"/>
      <c r="I29" s="43"/>
      <c r="J29" s="43"/>
      <c r="K29" s="43"/>
      <c r="L29" s="43"/>
      <c r="M29" s="43"/>
      <c r="N29" s="43"/>
      <c r="O29" s="43"/>
      <c r="P29" s="43"/>
      <c r="Q29" s="43"/>
      <c r="R29" s="43"/>
      <c r="S29" s="43"/>
      <c r="T29" s="43"/>
      <c r="U29" s="43"/>
      <c r="V29" s="43"/>
      <c r="W29" s="43"/>
    </row>
    <row r="30" spans="1:23" ht="56.25" customHeight="1">
      <c r="A30" s="43"/>
      <c r="B30" s="43"/>
      <c r="C30" s="43"/>
      <c r="D30" s="43"/>
      <c r="E30" s="43"/>
      <c r="F30" s="43"/>
      <c r="G30" s="43"/>
      <c r="H30" s="43"/>
      <c r="I30" s="43"/>
      <c r="J30" s="43"/>
      <c r="K30" s="43"/>
      <c r="L30" s="43"/>
      <c r="M30" s="43"/>
      <c r="N30" s="43"/>
      <c r="O30" s="43"/>
      <c r="P30" s="43"/>
      <c r="Q30" s="43"/>
      <c r="R30" s="43"/>
      <c r="S30" s="43"/>
      <c r="T30" s="43"/>
      <c r="U30" s="43"/>
      <c r="V30" s="43"/>
      <c r="W30" s="43"/>
    </row>
    <row r="31" spans="1:23" ht="56.25" customHeight="1">
      <c r="A31" s="43"/>
      <c r="B31" s="43"/>
      <c r="C31" s="43"/>
      <c r="D31" s="43"/>
      <c r="E31" s="43"/>
      <c r="F31" s="43"/>
      <c r="G31" s="43"/>
      <c r="H31" s="43"/>
      <c r="I31" s="43"/>
      <c r="J31" s="43"/>
      <c r="K31" s="43"/>
      <c r="L31" s="43"/>
      <c r="M31" s="43"/>
      <c r="N31" s="43"/>
      <c r="O31" s="43"/>
      <c r="P31" s="43"/>
      <c r="Q31" s="43"/>
      <c r="R31" s="43"/>
      <c r="S31" s="43"/>
      <c r="T31" s="43"/>
      <c r="U31" s="43"/>
      <c r="V31" s="43"/>
      <c r="W31" s="43"/>
    </row>
    <row r="32" spans="1:23" ht="56.25" customHeight="1">
      <c r="A32" s="43"/>
      <c r="B32" s="43"/>
      <c r="C32" s="43"/>
      <c r="D32" s="43"/>
      <c r="E32" s="43"/>
      <c r="F32" s="43"/>
      <c r="G32" s="43"/>
      <c r="H32" s="43"/>
      <c r="I32" s="43"/>
      <c r="J32" s="43"/>
      <c r="K32" s="43"/>
      <c r="L32" s="43"/>
      <c r="M32" s="43"/>
      <c r="N32" s="43"/>
      <c r="O32" s="43"/>
      <c r="P32" s="43"/>
      <c r="Q32" s="43"/>
      <c r="R32" s="43"/>
      <c r="S32" s="43"/>
      <c r="T32" s="43"/>
      <c r="U32" s="43"/>
      <c r="V32" s="43"/>
      <c r="W32" s="43"/>
    </row>
    <row r="33" spans="1:23" ht="56.25" customHeight="1">
      <c r="A33" s="43"/>
      <c r="B33" s="43"/>
      <c r="C33" s="43"/>
      <c r="D33" s="43"/>
      <c r="E33" s="43"/>
      <c r="F33" s="43"/>
      <c r="G33" s="43"/>
      <c r="H33" s="43"/>
      <c r="I33" s="43"/>
      <c r="J33" s="43"/>
      <c r="K33" s="43"/>
      <c r="L33" s="43"/>
      <c r="M33" s="43"/>
      <c r="N33" s="43"/>
      <c r="O33" s="43"/>
      <c r="P33" s="43"/>
      <c r="Q33" s="43"/>
      <c r="R33" s="43"/>
      <c r="S33" s="43"/>
      <c r="T33" s="43"/>
      <c r="U33" s="43"/>
      <c r="V33" s="43"/>
      <c r="W33" s="43"/>
    </row>
    <row r="34" spans="1:23" ht="56.25" customHeight="1">
      <c r="A34" s="43"/>
      <c r="B34" s="43"/>
      <c r="C34" s="43"/>
      <c r="D34" s="43"/>
      <c r="E34" s="43"/>
      <c r="F34" s="43"/>
      <c r="G34" s="43"/>
      <c r="H34" s="43"/>
      <c r="I34" s="43"/>
      <c r="J34" s="43"/>
      <c r="K34" s="43"/>
      <c r="L34" s="43"/>
      <c r="M34" s="43"/>
      <c r="N34" s="43"/>
      <c r="O34" s="43"/>
      <c r="P34" s="43"/>
      <c r="Q34" s="43"/>
      <c r="R34" s="43"/>
      <c r="S34" s="43"/>
      <c r="T34" s="43"/>
      <c r="U34" s="43"/>
      <c r="V34" s="43"/>
      <c r="W34" s="43"/>
    </row>
    <row r="35" spans="1:23" ht="56.25" customHeight="1">
      <c r="A35" s="43"/>
      <c r="B35" s="43"/>
      <c r="C35" s="43"/>
      <c r="D35" s="43"/>
      <c r="E35" s="43"/>
      <c r="F35" s="43"/>
      <c r="G35" s="43"/>
      <c r="H35" s="43"/>
      <c r="I35" s="43"/>
      <c r="J35" s="43"/>
      <c r="K35" s="43"/>
      <c r="L35" s="43"/>
      <c r="M35" s="43"/>
      <c r="N35" s="43"/>
      <c r="O35" s="43"/>
      <c r="P35" s="43"/>
      <c r="Q35" s="43"/>
      <c r="R35" s="43"/>
      <c r="S35" s="43"/>
      <c r="T35" s="43"/>
      <c r="U35" s="43"/>
      <c r="V35" s="43"/>
      <c r="W35" s="43"/>
    </row>
    <row r="36" spans="1:23" ht="56.25" customHeight="1">
      <c r="A36" s="43"/>
      <c r="B36" s="43"/>
      <c r="C36" s="43"/>
      <c r="D36" s="43"/>
      <c r="E36" s="43"/>
      <c r="F36" s="43"/>
      <c r="G36" s="43"/>
      <c r="H36" s="43"/>
      <c r="I36" s="43"/>
      <c r="J36" s="43"/>
      <c r="K36" s="43"/>
      <c r="L36" s="43"/>
      <c r="M36" s="43"/>
      <c r="N36" s="43"/>
      <c r="O36" s="43"/>
      <c r="P36" s="43"/>
      <c r="Q36" s="43"/>
      <c r="R36" s="43"/>
      <c r="S36" s="43"/>
      <c r="T36" s="43"/>
      <c r="U36" s="43"/>
      <c r="V36" s="43"/>
      <c r="W36" s="43"/>
    </row>
    <row r="37" spans="1:23" ht="56.25" customHeight="1">
      <c r="A37" s="43"/>
      <c r="B37" s="43"/>
      <c r="C37" s="43"/>
      <c r="D37" s="43"/>
      <c r="E37" s="43"/>
      <c r="F37" s="43"/>
      <c r="G37" s="43"/>
      <c r="H37" s="43"/>
      <c r="I37" s="43"/>
      <c r="J37" s="43"/>
      <c r="K37" s="43"/>
      <c r="L37" s="43"/>
      <c r="M37" s="43"/>
      <c r="N37" s="43"/>
      <c r="O37" s="43"/>
      <c r="P37" s="43"/>
      <c r="Q37" s="43"/>
      <c r="R37" s="43"/>
      <c r="S37" s="43"/>
      <c r="T37" s="43"/>
      <c r="U37" s="43"/>
      <c r="V37" s="43"/>
      <c r="W37" s="43"/>
    </row>
    <row r="38" spans="1:23" ht="56.25" customHeight="1">
      <c r="A38" s="43"/>
      <c r="B38" s="43"/>
      <c r="C38" s="43"/>
      <c r="D38" s="43"/>
      <c r="E38" s="43"/>
      <c r="F38" s="43"/>
      <c r="G38" s="43"/>
      <c r="H38" s="43"/>
      <c r="I38" s="43"/>
      <c r="J38" s="43"/>
      <c r="K38" s="43"/>
      <c r="L38" s="43"/>
      <c r="M38" s="43"/>
      <c r="N38" s="43"/>
      <c r="O38" s="43"/>
      <c r="P38" s="43"/>
      <c r="Q38" s="43"/>
      <c r="R38" s="43"/>
      <c r="S38" s="43"/>
      <c r="T38" s="43"/>
      <c r="U38" s="43"/>
      <c r="V38" s="43"/>
      <c r="W38" s="43"/>
    </row>
    <row r="39" spans="1:23" ht="56.25" customHeight="1">
      <c r="A39" s="43"/>
      <c r="B39" s="43"/>
      <c r="C39" s="43"/>
      <c r="D39" s="43"/>
      <c r="E39" s="43"/>
      <c r="F39" s="43"/>
      <c r="G39" s="43"/>
      <c r="H39" s="43"/>
      <c r="I39" s="43"/>
      <c r="J39" s="43"/>
      <c r="K39" s="43"/>
      <c r="L39" s="43"/>
      <c r="M39" s="43"/>
      <c r="N39" s="43"/>
      <c r="O39" s="43"/>
      <c r="P39" s="43"/>
      <c r="Q39" s="43"/>
      <c r="R39" s="43"/>
      <c r="S39" s="43"/>
      <c r="T39" s="43"/>
      <c r="U39" s="43"/>
      <c r="V39" s="43"/>
      <c r="W39" s="43"/>
    </row>
    <row r="40" spans="1:23" ht="56.25" customHeight="1">
      <c r="A40" s="43"/>
      <c r="B40" s="43"/>
      <c r="C40" s="43"/>
      <c r="D40" s="43"/>
      <c r="E40" s="43"/>
      <c r="F40" s="43"/>
      <c r="G40" s="43"/>
      <c r="H40" s="43"/>
      <c r="I40" s="43"/>
      <c r="J40" s="43"/>
      <c r="K40" s="43"/>
      <c r="L40" s="43"/>
      <c r="M40" s="43"/>
      <c r="N40" s="43"/>
      <c r="O40" s="43"/>
      <c r="P40" s="43"/>
      <c r="Q40" s="43"/>
      <c r="R40" s="43"/>
      <c r="S40" s="43"/>
      <c r="T40" s="43"/>
      <c r="U40" s="43"/>
      <c r="V40" s="43"/>
      <c r="W40" s="43"/>
    </row>
    <row r="41" spans="1:23" ht="56.25" customHeight="1">
      <c r="A41" s="43"/>
      <c r="B41" s="43"/>
      <c r="C41" s="43"/>
      <c r="D41" s="43"/>
      <c r="E41" s="43"/>
      <c r="F41" s="43"/>
      <c r="G41" s="43"/>
      <c r="H41" s="43"/>
      <c r="I41" s="43"/>
      <c r="J41" s="43"/>
      <c r="K41" s="43"/>
      <c r="L41" s="43"/>
      <c r="M41" s="43"/>
      <c r="N41" s="43"/>
      <c r="O41" s="43"/>
      <c r="P41" s="43"/>
      <c r="Q41" s="43"/>
      <c r="R41" s="43"/>
      <c r="S41" s="43"/>
      <c r="T41" s="43"/>
      <c r="U41" s="43"/>
      <c r="V41" s="43"/>
      <c r="W41" s="43"/>
    </row>
    <row r="42" spans="1:23" ht="56.25" customHeight="1">
      <c r="A42" s="43"/>
      <c r="B42" s="43"/>
      <c r="C42" s="43"/>
      <c r="D42" s="43"/>
      <c r="E42" s="43"/>
      <c r="F42" s="43"/>
      <c r="G42" s="43"/>
      <c r="H42" s="43"/>
      <c r="I42" s="43"/>
      <c r="J42" s="43"/>
      <c r="K42" s="43"/>
      <c r="L42" s="43"/>
      <c r="M42" s="43"/>
      <c r="N42" s="43"/>
      <c r="O42" s="43"/>
      <c r="P42" s="43"/>
      <c r="Q42" s="43"/>
      <c r="R42" s="43"/>
      <c r="S42" s="43"/>
      <c r="T42" s="43"/>
      <c r="U42" s="43"/>
      <c r="V42" s="43"/>
      <c r="W42" s="43"/>
    </row>
    <row r="43" spans="1:23" ht="56.25" customHeight="1">
      <c r="A43" s="43"/>
      <c r="B43" s="43"/>
      <c r="C43" s="43"/>
      <c r="D43" s="43"/>
      <c r="E43" s="43"/>
      <c r="F43" s="43"/>
      <c r="G43" s="43"/>
      <c r="H43" s="43"/>
      <c r="I43" s="43"/>
      <c r="J43" s="43"/>
      <c r="K43" s="43"/>
      <c r="L43" s="43"/>
      <c r="M43" s="43"/>
      <c r="N43" s="43"/>
      <c r="O43" s="43"/>
      <c r="P43" s="43"/>
      <c r="Q43" s="43"/>
      <c r="R43" s="43"/>
      <c r="S43" s="43"/>
      <c r="T43" s="43"/>
      <c r="U43" s="43"/>
      <c r="V43" s="43"/>
      <c r="W43" s="43"/>
    </row>
    <row r="44" spans="1:23" ht="56.25" customHeight="1">
      <c r="A44" s="43"/>
      <c r="B44" s="43"/>
      <c r="C44" s="43"/>
      <c r="D44" s="43"/>
      <c r="E44" s="43"/>
      <c r="F44" s="43"/>
      <c r="G44" s="43"/>
      <c r="H44" s="43"/>
      <c r="I44" s="43"/>
      <c r="J44" s="43"/>
      <c r="K44" s="43"/>
      <c r="L44" s="43"/>
      <c r="M44" s="43"/>
      <c r="N44" s="43"/>
      <c r="O44" s="43"/>
      <c r="P44" s="43"/>
      <c r="Q44" s="43"/>
      <c r="R44" s="43"/>
      <c r="S44" s="43"/>
      <c r="T44" s="43"/>
      <c r="U44" s="43"/>
      <c r="V44" s="43"/>
      <c r="W44" s="43"/>
    </row>
    <row r="45" spans="1:23" ht="56.25" customHeight="1">
      <c r="A45" s="43"/>
      <c r="B45" s="43"/>
      <c r="C45" s="43"/>
      <c r="D45" s="43"/>
      <c r="E45" s="43"/>
      <c r="F45" s="43"/>
      <c r="G45" s="43"/>
      <c r="H45" s="43"/>
      <c r="I45" s="43"/>
      <c r="J45" s="43"/>
      <c r="K45" s="43"/>
      <c r="L45" s="43"/>
      <c r="M45" s="43"/>
      <c r="N45" s="43"/>
      <c r="O45" s="43"/>
      <c r="P45" s="43"/>
      <c r="Q45" s="43"/>
      <c r="R45" s="43"/>
      <c r="S45" s="43"/>
      <c r="T45" s="43"/>
      <c r="U45" s="43"/>
      <c r="V45" s="43"/>
      <c r="W45" s="43"/>
    </row>
    <row r="46" spans="1:23" ht="56.25" customHeight="1">
      <c r="A46" s="43"/>
      <c r="B46" s="43"/>
      <c r="C46" s="43"/>
      <c r="D46" s="43"/>
      <c r="E46" s="43"/>
      <c r="F46" s="43"/>
      <c r="G46" s="43"/>
      <c r="H46" s="43"/>
      <c r="I46" s="43"/>
      <c r="J46" s="43"/>
      <c r="K46" s="43"/>
      <c r="L46" s="43"/>
      <c r="M46" s="43"/>
      <c r="N46" s="43"/>
      <c r="O46" s="43"/>
      <c r="P46" s="43"/>
      <c r="Q46" s="43"/>
      <c r="R46" s="43"/>
      <c r="S46" s="43"/>
      <c r="T46" s="43"/>
      <c r="U46" s="43"/>
      <c r="V46" s="43"/>
      <c r="W46" s="43"/>
    </row>
    <row r="47" spans="1:23" ht="56.25" customHeight="1">
      <c r="A47" s="43"/>
      <c r="B47" s="43"/>
      <c r="C47" s="43"/>
      <c r="D47" s="43"/>
      <c r="E47" s="43"/>
      <c r="F47" s="43"/>
      <c r="G47" s="43"/>
      <c r="H47" s="43"/>
      <c r="I47" s="43"/>
      <c r="J47" s="43"/>
      <c r="K47" s="43"/>
      <c r="L47" s="43"/>
      <c r="M47" s="43"/>
      <c r="N47" s="43"/>
      <c r="O47" s="43"/>
      <c r="P47" s="43"/>
      <c r="Q47" s="43"/>
      <c r="R47" s="43"/>
      <c r="S47" s="43"/>
      <c r="T47" s="43"/>
      <c r="U47" s="43"/>
      <c r="V47" s="43"/>
      <c r="W47" s="43"/>
    </row>
    <row r="48" spans="1:23" ht="56.25" customHeight="1">
      <c r="A48" s="43"/>
      <c r="B48" s="43"/>
      <c r="C48" s="43"/>
      <c r="D48" s="43"/>
      <c r="E48" s="43"/>
      <c r="F48" s="43"/>
      <c r="G48" s="43"/>
      <c r="H48" s="43"/>
      <c r="I48" s="43"/>
      <c r="J48" s="43"/>
      <c r="K48" s="43"/>
      <c r="L48" s="43"/>
      <c r="M48" s="43"/>
      <c r="N48" s="43"/>
      <c r="O48" s="43"/>
      <c r="P48" s="43"/>
      <c r="Q48" s="43"/>
      <c r="R48" s="43"/>
      <c r="S48" s="43"/>
      <c r="T48" s="43"/>
      <c r="U48" s="43"/>
      <c r="V48" s="43"/>
      <c r="W48" s="43"/>
    </row>
    <row r="49" spans="1:23" ht="56.25" customHeight="1">
      <c r="A49" s="43"/>
      <c r="B49" s="43"/>
      <c r="C49" s="43"/>
      <c r="D49" s="43"/>
      <c r="E49" s="43"/>
      <c r="F49" s="43"/>
      <c r="G49" s="43"/>
      <c r="H49" s="43"/>
      <c r="I49" s="43"/>
      <c r="J49" s="43"/>
      <c r="K49" s="43"/>
      <c r="L49" s="43"/>
      <c r="M49" s="43"/>
      <c r="N49" s="43"/>
      <c r="O49" s="43"/>
      <c r="P49" s="43"/>
      <c r="Q49" s="43"/>
      <c r="R49" s="43"/>
      <c r="S49" s="43"/>
      <c r="T49" s="43"/>
      <c r="U49" s="43"/>
      <c r="V49" s="43"/>
      <c r="W49" s="43"/>
    </row>
    <row r="50" spans="1:23" ht="56.25" customHeight="1">
      <c r="A50" s="43"/>
      <c r="B50" s="43"/>
      <c r="C50" s="43"/>
      <c r="D50" s="43"/>
      <c r="E50" s="43"/>
      <c r="F50" s="43"/>
      <c r="G50" s="43"/>
      <c r="H50" s="43"/>
      <c r="I50" s="43"/>
      <c r="J50" s="43"/>
      <c r="K50" s="43"/>
      <c r="L50" s="43"/>
      <c r="M50" s="43"/>
      <c r="N50" s="43"/>
      <c r="O50" s="43"/>
      <c r="P50" s="43"/>
      <c r="Q50" s="43"/>
      <c r="R50" s="43"/>
      <c r="S50" s="43"/>
      <c r="T50" s="43"/>
      <c r="U50" s="43"/>
      <c r="V50" s="43"/>
      <c r="W50" s="43"/>
    </row>
    <row r="51" spans="1:23" ht="56.25" customHeight="1">
      <c r="A51" s="43"/>
      <c r="B51" s="43"/>
      <c r="C51" s="43"/>
      <c r="D51" s="43"/>
      <c r="E51" s="43"/>
      <c r="F51" s="43"/>
      <c r="G51" s="43"/>
      <c r="H51" s="43"/>
      <c r="I51" s="43"/>
      <c r="J51" s="43"/>
      <c r="K51" s="43"/>
      <c r="L51" s="43"/>
      <c r="M51" s="43"/>
      <c r="N51" s="43"/>
      <c r="O51" s="43"/>
      <c r="P51" s="43"/>
      <c r="Q51" s="43"/>
      <c r="R51" s="43"/>
      <c r="S51" s="43"/>
      <c r="T51" s="43"/>
      <c r="U51" s="43"/>
      <c r="V51" s="43"/>
      <c r="W51" s="43"/>
    </row>
    <row r="52" spans="1:23" ht="56.25" customHeight="1">
      <c r="A52" s="43"/>
      <c r="B52" s="43"/>
      <c r="C52" s="43"/>
      <c r="D52" s="43"/>
      <c r="E52" s="43"/>
      <c r="F52" s="43"/>
      <c r="G52" s="43"/>
      <c r="H52" s="43"/>
      <c r="I52" s="43"/>
      <c r="J52" s="43"/>
      <c r="K52" s="43"/>
      <c r="L52" s="43"/>
      <c r="M52" s="43"/>
      <c r="N52" s="43"/>
      <c r="O52" s="43"/>
      <c r="P52" s="43"/>
      <c r="Q52" s="43"/>
      <c r="R52" s="43"/>
      <c r="S52" s="43"/>
      <c r="T52" s="43"/>
      <c r="U52" s="43"/>
      <c r="V52" s="43"/>
      <c r="W52" s="43"/>
    </row>
    <row r="53" spans="1:23" ht="56.25" customHeight="1">
      <c r="A53" s="43"/>
      <c r="B53" s="43"/>
      <c r="C53" s="43"/>
      <c r="D53" s="43"/>
      <c r="E53" s="43"/>
      <c r="F53" s="43"/>
      <c r="G53" s="43"/>
      <c r="H53" s="43"/>
      <c r="I53" s="43"/>
      <c r="J53" s="43"/>
      <c r="K53" s="43"/>
      <c r="L53" s="43"/>
      <c r="M53" s="43"/>
      <c r="N53" s="43"/>
      <c r="O53" s="43"/>
      <c r="P53" s="43"/>
      <c r="Q53" s="43"/>
      <c r="R53" s="43"/>
      <c r="S53" s="43"/>
      <c r="T53" s="43"/>
      <c r="U53" s="43"/>
      <c r="V53" s="43"/>
      <c r="W53" s="43"/>
    </row>
    <row r="54" spans="1:23" ht="56.25" customHeight="1">
      <c r="A54" s="43"/>
      <c r="B54" s="43"/>
      <c r="C54" s="43"/>
      <c r="D54" s="43"/>
      <c r="E54" s="43"/>
      <c r="F54" s="43"/>
      <c r="G54" s="43"/>
      <c r="H54" s="43"/>
      <c r="I54" s="43"/>
      <c r="J54" s="43"/>
      <c r="K54" s="43"/>
      <c r="L54" s="43"/>
      <c r="M54" s="43"/>
      <c r="N54" s="43"/>
      <c r="O54" s="43"/>
      <c r="P54" s="43"/>
      <c r="Q54" s="43"/>
      <c r="R54" s="43"/>
      <c r="S54" s="43"/>
      <c r="T54" s="43"/>
      <c r="U54" s="43"/>
      <c r="V54" s="43"/>
      <c r="W54" s="43"/>
    </row>
    <row r="55" spans="1:23" ht="56.25" customHeight="1">
      <c r="A55" s="43"/>
      <c r="B55" s="43"/>
      <c r="C55" s="43"/>
      <c r="D55" s="43"/>
      <c r="E55" s="43"/>
      <c r="F55" s="43"/>
      <c r="G55" s="43"/>
      <c r="H55" s="43"/>
      <c r="I55" s="43"/>
      <c r="J55" s="43"/>
      <c r="K55" s="43"/>
      <c r="L55" s="43"/>
      <c r="M55" s="43"/>
      <c r="N55" s="43"/>
      <c r="O55" s="43"/>
      <c r="P55" s="43"/>
      <c r="Q55" s="43"/>
      <c r="R55" s="43"/>
      <c r="S55" s="43"/>
      <c r="T55" s="43"/>
      <c r="U55" s="43"/>
      <c r="V55" s="43"/>
      <c r="W55" s="43"/>
    </row>
    <row r="56" spans="1:23" ht="56.25" customHeight="1">
      <c r="A56" s="43"/>
      <c r="B56" s="43"/>
      <c r="C56" s="43"/>
      <c r="D56" s="43"/>
      <c r="E56" s="43"/>
      <c r="F56" s="43"/>
      <c r="G56" s="43"/>
      <c r="H56" s="43"/>
      <c r="I56" s="43"/>
      <c r="J56" s="43"/>
      <c r="K56" s="43"/>
      <c r="L56" s="43"/>
      <c r="M56" s="43"/>
      <c r="N56" s="43"/>
      <c r="O56" s="43"/>
      <c r="P56" s="43"/>
      <c r="Q56" s="43"/>
      <c r="R56" s="43"/>
      <c r="S56" s="43"/>
      <c r="T56" s="43"/>
      <c r="U56" s="43"/>
      <c r="V56" s="43"/>
      <c r="W56" s="43"/>
    </row>
    <row r="57" spans="1:23" ht="56.25" customHeight="1">
      <c r="A57" s="43"/>
      <c r="B57" s="43"/>
      <c r="C57" s="43"/>
      <c r="D57" s="43"/>
      <c r="E57" s="43"/>
      <c r="F57" s="43"/>
      <c r="G57" s="43"/>
      <c r="H57" s="43"/>
      <c r="I57" s="43"/>
      <c r="J57" s="43"/>
      <c r="K57" s="43"/>
      <c r="L57" s="43"/>
      <c r="M57" s="43"/>
      <c r="N57" s="43"/>
      <c r="O57" s="43"/>
      <c r="P57" s="43"/>
      <c r="Q57" s="43"/>
      <c r="R57" s="43"/>
      <c r="S57" s="43"/>
      <c r="T57" s="43"/>
      <c r="U57" s="43"/>
      <c r="V57" s="43"/>
      <c r="W57" s="43"/>
    </row>
    <row r="58" spans="1:23" ht="56.25" customHeight="1">
      <c r="A58" s="43"/>
      <c r="B58" s="43"/>
      <c r="C58" s="43"/>
      <c r="D58" s="43"/>
      <c r="E58" s="43"/>
      <c r="F58" s="43"/>
      <c r="G58" s="43"/>
      <c r="H58" s="43"/>
      <c r="I58" s="43"/>
      <c r="J58" s="43"/>
      <c r="K58" s="43"/>
      <c r="L58" s="43"/>
      <c r="M58" s="43"/>
      <c r="N58" s="43"/>
      <c r="O58" s="43"/>
      <c r="P58" s="43"/>
      <c r="Q58" s="43"/>
      <c r="R58" s="43"/>
      <c r="S58" s="43"/>
      <c r="T58" s="43"/>
      <c r="U58" s="43"/>
      <c r="V58" s="43"/>
      <c r="W58" s="43"/>
    </row>
    <row r="59" spans="1:23" ht="56.25" customHeight="1">
      <c r="A59" s="43"/>
      <c r="B59" s="43"/>
      <c r="C59" s="43"/>
      <c r="D59" s="43"/>
      <c r="E59" s="43"/>
      <c r="F59" s="43"/>
      <c r="G59" s="43"/>
      <c r="H59" s="43"/>
      <c r="I59" s="43"/>
      <c r="J59" s="43"/>
      <c r="K59" s="43"/>
      <c r="L59" s="43"/>
      <c r="M59" s="43"/>
      <c r="N59" s="43"/>
      <c r="O59" s="43"/>
      <c r="P59" s="43"/>
      <c r="Q59" s="43"/>
      <c r="R59" s="43"/>
      <c r="S59" s="43"/>
      <c r="T59" s="43"/>
      <c r="U59" s="43"/>
      <c r="V59" s="43"/>
      <c r="W59" s="43"/>
    </row>
    <row r="60" spans="1:23" ht="56.25" customHeight="1">
      <c r="A60" s="43"/>
      <c r="B60" s="43"/>
      <c r="C60" s="43"/>
      <c r="D60" s="43"/>
      <c r="E60" s="43"/>
      <c r="F60" s="43"/>
      <c r="G60" s="43"/>
      <c r="H60" s="43"/>
      <c r="I60" s="43"/>
      <c r="J60" s="43"/>
      <c r="K60" s="43"/>
      <c r="L60" s="43"/>
      <c r="M60" s="43"/>
      <c r="N60" s="43"/>
      <c r="O60" s="43"/>
      <c r="P60" s="43"/>
      <c r="Q60" s="43"/>
      <c r="R60" s="43"/>
      <c r="S60" s="43"/>
      <c r="T60" s="43"/>
      <c r="U60" s="43"/>
      <c r="V60" s="43"/>
      <c r="W60" s="43"/>
    </row>
    <row r="61" spans="1:23" ht="56.25" customHeight="1">
      <c r="A61" s="43"/>
      <c r="B61" s="43"/>
      <c r="C61" s="43"/>
      <c r="D61" s="43"/>
      <c r="E61" s="43"/>
      <c r="F61" s="43"/>
      <c r="G61" s="43"/>
      <c r="H61" s="43"/>
      <c r="I61" s="43"/>
      <c r="J61" s="43"/>
      <c r="K61" s="43"/>
      <c r="L61" s="43"/>
      <c r="M61" s="43"/>
      <c r="N61" s="43"/>
      <c r="O61" s="43"/>
      <c r="P61" s="43"/>
      <c r="Q61" s="43"/>
      <c r="R61" s="43"/>
      <c r="S61" s="43"/>
      <c r="T61" s="43"/>
      <c r="U61" s="43"/>
      <c r="V61" s="43"/>
      <c r="W61" s="43"/>
    </row>
    <row r="62" spans="1:23" ht="56.25" customHeight="1">
      <c r="A62" s="43"/>
      <c r="B62" s="43"/>
      <c r="C62" s="43"/>
      <c r="D62" s="43"/>
      <c r="E62" s="43"/>
      <c r="F62" s="43"/>
      <c r="G62" s="43"/>
      <c r="H62" s="43"/>
      <c r="I62" s="43"/>
      <c r="J62" s="43"/>
      <c r="K62" s="43"/>
      <c r="L62" s="43"/>
      <c r="M62" s="43"/>
      <c r="N62" s="43"/>
      <c r="O62" s="43"/>
      <c r="P62" s="43"/>
      <c r="Q62" s="43"/>
      <c r="R62" s="43"/>
      <c r="S62" s="43"/>
      <c r="T62" s="43"/>
      <c r="U62" s="43"/>
      <c r="V62" s="43"/>
      <c r="W62" s="43"/>
    </row>
    <row r="63" spans="1:23" ht="56.25" customHeight="1">
      <c r="A63" s="43"/>
      <c r="B63" s="43"/>
      <c r="C63" s="43"/>
      <c r="D63" s="43"/>
      <c r="E63" s="43"/>
      <c r="F63" s="43"/>
      <c r="G63" s="43"/>
      <c r="H63" s="43"/>
      <c r="I63" s="43"/>
      <c r="J63" s="43"/>
      <c r="K63" s="43"/>
      <c r="L63" s="43"/>
      <c r="M63" s="43"/>
      <c r="N63" s="43"/>
      <c r="O63" s="43"/>
      <c r="P63" s="43"/>
      <c r="Q63" s="43"/>
      <c r="R63" s="43"/>
      <c r="S63" s="43"/>
      <c r="T63" s="43"/>
      <c r="U63" s="43"/>
      <c r="V63" s="43"/>
      <c r="W63" s="43"/>
    </row>
    <row r="64" spans="1:23" ht="56.25" customHeight="1">
      <c r="A64" s="43"/>
      <c r="B64" s="43"/>
      <c r="C64" s="43"/>
      <c r="D64" s="43"/>
      <c r="E64" s="43"/>
      <c r="F64" s="43"/>
      <c r="G64" s="43"/>
      <c r="H64" s="43"/>
      <c r="I64" s="43"/>
      <c r="J64" s="43"/>
      <c r="K64" s="43"/>
      <c r="L64" s="43"/>
      <c r="M64" s="43"/>
      <c r="N64" s="43"/>
      <c r="O64" s="43"/>
      <c r="P64" s="43"/>
      <c r="Q64" s="43"/>
      <c r="R64" s="43"/>
      <c r="S64" s="43"/>
      <c r="T64" s="43"/>
      <c r="U64" s="43"/>
      <c r="V64" s="43"/>
      <c r="W64" s="43"/>
    </row>
    <row r="65" spans="1:23" ht="56.25" customHeight="1">
      <c r="A65" s="43"/>
      <c r="B65" s="43"/>
      <c r="C65" s="43"/>
      <c r="D65" s="43"/>
      <c r="E65" s="43"/>
      <c r="F65" s="43"/>
      <c r="G65" s="43"/>
      <c r="H65" s="43"/>
      <c r="I65" s="43"/>
      <c r="J65" s="43"/>
      <c r="K65" s="43"/>
      <c r="L65" s="43"/>
      <c r="M65" s="43"/>
      <c r="N65" s="43"/>
      <c r="O65" s="43"/>
      <c r="P65" s="43"/>
      <c r="Q65" s="43"/>
      <c r="R65" s="43"/>
      <c r="S65" s="43"/>
      <c r="T65" s="43"/>
      <c r="U65" s="43"/>
      <c r="V65" s="43"/>
      <c r="W65" s="43"/>
    </row>
    <row r="66" spans="1:23" ht="56.25" customHeight="1">
      <c r="A66" s="43"/>
      <c r="B66" s="43"/>
      <c r="C66" s="43"/>
      <c r="D66" s="43"/>
      <c r="E66" s="43"/>
      <c r="F66" s="43"/>
      <c r="G66" s="43"/>
      <c r="H66" s="43"/>
      <c r="I66" s="43"/>
      <c r="J66" s="43"/>
      <c r="K66" s="43"/>
      <c r="L66" s="43"/>
      <c r="M66" s="43"/>
      <c r="N66" s="43"/>
      <c r="O66" s="43"/>
      <c r="P66" s="43"/>
      <c r="Q66" s="43"/>
      <c r="R66" s="43"/>
      <c r="S66" s="43"/>
      <c r="T66" s="43"/>
      <c r="U66" s="43"/>
      <c r="V66" s="43"/>
      <c r="W66" s="43"/>
    </row>
    <row r="67" spans="1:23" ht="56.25" customHeight="1">
      <c r="A67" s="43"/>
      <c r="B67" s="43"/>
      <c r="C67" s="43"/>
      <c r="D67" s="43"/>
      <c r="E67" s="43"/>
      <c r="F67" s="43"/>
      <c r="G67" s="43"/>
      <c r="H67" s="43"/>
      <c r="I67" s="43"/>
      <c r="J67" s="43"/>
      <c r="K67" s="43"/>
      <c r="L67" s="43"/>
      <c r="M67" s="43"/>
      <c r="N67" s="43"/>
      <c r="O67" s="43"/>
      <c r="P67" s="43"/>
      <c r="Q67" s="43"/>
      <c r="R67" s="43"/>
      <c r="S67" s="43"/>
      <c r="T67" s="43"/>
      <c r="U67" s="43"/>
      <c r="V67" s="43"/>
      <c r="W67" s="43"/>
    </row>
    <row r="68" spans="1:23" ht="56.25" customHeight="1">
      <c r="A68" s="43"/>
      <c r="B68" s="43"/>
      <c r="C68" s="43"/>
      <c r="D68" s="43"/>
      <c r="E68" s="43"/>
      <c r="F68" s="43"/>
      <c r="G68" s="43"/>
      <c r="H68" s="43"/>
      <c r="I68" s="43"/>
      <c r="J68" s="43"/>
      <c r="K68" s="43"/>
      <c r="L68" s="43"/>
      <c r="M68" s="43"/>
      <c r="N68" s="43"/>
      <c r="O68" s="43"/>
      <c r="P68" s="43"/>
      <c r="Q68" s="43"/>
      <c r="R68" s="43"/>
      <c r="S68" s="43"/>
      <c r="T68" s="43"/>
      <c r="U68" s="43"/>
      <c r="V68" s="43"/>
      <c r="W68" s="43"/>
    </row>
    <row r="69" spans="1:23" ht="56.25" customHeight="1">
      <c r="A69" s="43"/>
      <c r="B69" s="43"/>
      <c r="C69" s="43"/>
      <c r="D69" s="43"/>
      <c r="E69" s="43"/>
      <c r="F69" s="43"/>
      <c r="G69" s="43"/>
      <c r="H69" s="43"/>
      <c r="I69" s="43"/>
      <c r="J69" s="43"/>
      <c r="K69" s="43"/>
      <c r="L69" s="43"/>
      <c r="M69" s="43"/>
      <c r="N69" s="43"/>
      <c r="O69" s="43"/>
      <c r="P69" s="43"/>
      <c r="Q69" s="43"/>
      <c r="R69" s="43"/>
      <c r="S69" s="43"/>
      <c r="T69" s="43"/>
      <c r="U69" s="43"/>
      <c r="V69" s="43"/>
      <c r="W69" s="43"/>
    </row>
    <row r="70" spans="1:23" ht="56.25" customHeight="1">
      <c r="A70" s="43"/>
      <c r="B70" s="43"/>
      <c r="C70" s="43"/>
      <c r="D70" s="43"/>
      <c r="E70" s="43"/>
      <c r="F70" s="43"/>
      <c r="G70" s="43"/>
      <c r="H70" s="43"/>
      <c r="I70" s="43"/>
      <c r="J70" s="43"/>
      <c r="K70" s="43"/>
      <c r="L70" s="43"/>
      <c r="M70" s="43"/>
      <c r="N70" s="43"/>
      <c r="O70" s="43"/>
      <c r="P70" s="43"/>
      <c r="Q70" s="43"/>
      <c r="R70" s="43"/>
      <c r="S70" s="43"/>
      <c r="T70" s="43"/>
      <c r="U70" s="43"/>
      <c r="V70" s="43"/>
      <c r="W70" s="43"/>
    </row>
    <row r="71" spans="1:23" ht="56.25" customHeight="1">
      <c r="A71" s="43"/>
      <c r="B71" s="43"/>
      <c r="C71" s="43"/>
      <c r="D71" s="43"/>
      <c r="E71" s="43"/>
      <c r="F71" s="43"/>
      <c r="G71" s="43"/>
      <c r="H71" s="43"/>
      <c r="I71" s="43"/>
      <c r="J71" s="43"/>
      <c r="K71" s="43"/>
      <c r="L71" s="43"/>
      <c r="M71" s="43"/>
      <c r="N71" s="43"/>
      <c r="O71" s="43"/>
      <c r="P71" s="43"/>
      <c r="Q71" s="43"/>
      <c r="R71" s="43"/>
      <c r="S71" s="43"/>
      <c r="T71" s="43"/>
      <c r="U71" s="43"/>
      <c r="V71" s="43"/>
      <c r="W71" s="43"/>
    </row>
    <row r="72" spans="1:23" ht="56.25" customHeight="1">
      <c r="A72" s="43"/>
      <c r="B72" s="43"/>
      <c r="C72" s="43"/>
      <c r="D72" s="43"/>
      <c r="E72" s="43"/>
      <c r="F72" s="43"/>
      <c r="G72" s="43"/>
      <c r="H72" s="43"/>
      <c r="I72" s="43"/>
      <c r="J72" s="43"/>
      <c r="K72" s="43"/>
      <c r="L72" s="43"/>
      <c r="M72" s="43"/>
      <c r="N72" s="43"/>
      <c r="O72" s="43"/>
      <c r="P72" s="43"/>
      <c r="Q72" s="43"/>
      <c r="R72" s="43"/>
      <c r="S72" s="43"/>
      <c r="T72" s="43"/>
      <c r="U72" s="43"/>
      <c r="V72" s="43"/>
      <c r="W72" s="43"/>
    </row>
    <row r="73" spans="1:23" ht="56.25" customHeight="1">
      <c r="A73" s="43"/>
      <c r="B73" s="43"/>
      <c r="C73" s="43"/>
      <c r="D73" s="43"/>
      <c r="E73" s="43"/>
      <c r="F73" s="43"/>
      <c r="G73" s="43"/>
      <c r="H73" s="43"/>
      <c r="I73" s="43"/>
      <c r="J73" s="43"/>
      <c r="K73" s="43"/>
      <c r="L73" s="43"/>
      <c r="M73" s="43"/>
      <c r="N73" s="43"/>
      <c r="O73" s="43"/>
      <c r="P73" s="43"/>
      <c r="Q73" s="43"/>
      <c r="R73" s="43"/>
      <c r="S73" s="43"/>
      <c r="T73" s="43"/>
      <c r="U73" s="43"/>
      <c r="V73" s="43"/>
      <c r="W73" s="43"/>
    </row>
    <row r="74" spans="1:23" ht="56.25" customHeight="1">
      <c r="A74" s="43"/>
      <c r="B74" s="43"/>
      <c r="C74" s="43"/>
      <c r="D74" s="43"/>
      <c r="E74" s="43"/>
      <c r="F74" s="43"/>
      <c r="G74" s="43"/>
      <c r="H74" s="43"/>
      <c r="I74" s="43"/>
      <c r="J74" s="43"/>
      <c r="K74" s="43"/>
      <c r="L74" s="43"/>
      <c r="M74" s="43"/>
      <c r="N74" s="43"/>
      <c r="O74" s="43"/>
      <c r="P74" s="43"/>
      <c r="Q74" s="43"/>
      <c r="R74" s="43"/>
      <c r="S74" s="43"/>
      <c r="T74" s="43"/>
      <c r="U74" s="43"/>
      <c r="V74" s="43"/>
      <c r="W74" s="43"/>
    </row>
    <row r="75" spans="1:23" ht="56.25" customHeight="1">
      <c r="A75" s="43"/>
      <c r="B75" s="43"/>
      <c r="C75" s="43"/>
      <c r="D75" s="43"/>
      <c r="E75" s="43"/>
      <c r="F75" s="43"/>
      <c r="G75" s="43"/>
      <c r="H75" s="43"/>
      <c r="I75" s="43"/>
      <c r="J75" s="43"/>
      <c r="K75" s="43"/>
      <c r="L75" s="43"/>
      <c r="M75" s="43"/>
      <c r="N75" s="43"/>
      <c r="O75" s="43"/>
      <c r="P75" s="43"/>
      <c r="Q75" s="43"/>
      <c r="R75" s="43"/>
      <c r="S75" s="43"/>
      <c r="T75" s="43"/>
      <c r="U75" s="43"/>
      <c r="V75" s="43"/>
      <c r="W75" s="43"/>
    </row>
    <row r="76" spans="1:23" ht="56.25" customHeight="1">
      <c r="A76" s="43"/>
      <c r="B76" s="43"/>
      <c r="C76" s="43"/>
      <c r="D76" s="43"/>
      <c r="E76" s="43"/>
      <c r="F76" s="43"/>
      <c r="G76" s="43"/>
      <c r="H76" s="43"/>
      <c r="I76" s="43"/>
      <c r="J76" s="43"/>
      <c r="K76" s="43"/>
      <c r="L76" s="43"/>
      <c r="M76" s="43"/>
      <c r="N76" s="43"/>
      <c r="O76" s="43"/>
      <c r="P76" s="43"/>
      <c r="Q76" s="43"/>
      <c r="R76" s="43"/>
      <c r="S76" s="43"/>
      <c r="T76" s="43"/>
      <c r="U76" s="43"/>
      <c r="V76" s="43"/>
      <c r="W76" s="43"/>
    </row>
    <row r="77" spans="1:23" ht="56.25" customHeight="1">
      <c r="A77" s="43"/>
      <c r="B77" s="43"/>
      <c r="C77" s="43"/>
      <c r="D77" s="43"/>
      <c r="E77" s="43"/>
      <c r="F77" s="43"/>
      <c r="G77" s="43"/>
      <c r="H77" s="43"/>
      <c r="I77" s="43"/>
      <c r="J77" s="43"/>
      <c r="K77" s="43"/>
      <c r="L77" s="43"/>
      <c r="M77" s="43"/>
      <c r="N77" s="43"/>
      <c r="O77" s="43"/>
      <c r="P77" s="43"/>
      <c r="Q77" s="43"/>
      <c r="R77" s="43"/>
      <c r="S77" s="43"/>
      <c r="T77" s="43"/>
      <c r="U77" s="43"/>
      <c r="V77" s="43"/>
      <c r="W77" s="43"/>
    </row>
    <row r="78" spans="1:23" ht="56.25" customHeight="1">
      <c r="A78" s="43"/>
      <c r="B78" s="43"/>
      <c r="C78" s="43"/>
      <c r="D78" s="43"/>
      <c r="E78" s="43"/>
      <c r="F78" s="43"/>
      <c r="G78" s="43"/>
      <c r="H78" s="43"/>
      <c r="I78" s="43"/>
      <c r="J78" s="43"/>
      <c r="K78" s="43"/>
      <c r="L78" s="43"/>
      <c r="M78" s="43"/>
      <c r="N78" s="43"/>
      <c r="O78" s="43"/>
      <c r="P78" s="43"/>
      <c r="Q78" s="43"/>
      <c r="R78" s="43"/>
      <c r="S78" s="43"/>
      <c r="T78" s="43"/>
      <c r="U78" s="43"/>
      <c r="V78" s="43"/>
      <c r="W78" s="43"/>
    </row>
    <row r="79" spans="1:23" ht="56.25" customHeight="1">
      <c r="A79" s="43"/>
      <c r="B79" s="43"/>
      <c r="C79" s="43"/>
      <c r="D79" s="43"/>
      <c r="E79" s="43"/>
      <c r="F79" s="43"/>
      <c r="G79" s="43"/>
      <c r="H79" s="43"/>
      <c r="I79" s="43"/>
      <c r="J79" s="43"/>
      <c r="K79" s="43"/>
      <c r="L79" s="43"/>
      <c r="M79" s="43"/>
      <c r="N79" s="43"/>
      <c r="O79" s="43"/>
      <c r="P79" s="43"/>
      <c r="Q79" s="43"/>
      <c r="R79" s="43"/>
      <c r="S79" s="43"/>
      <c r="T79" s="43"/>
      <c r="U79" s="43"/>
      <c r="V79" s="43"/>
      <c r="W79" s="43"/>
    </row>
    <row r="80" spans="1:23" ht="56.25" customHeight="1">
      <c r="A80" s="43"/>
      <c r="B80" s="43"/>
      <c r="C80" s="43"/>
      <c r="D80" s="43"/>
      <c r="E80" s="43"/>
      <c r="F80" s="43"/>
      <c r="G80" s="43"/>
      <c r="H80" s="43"/>
      <c r="I80" s="43"/>
      <c r="J80" s="43"/>
      <c r="K80" s="43"/>
      <c r="L80" s="43"/>
      <c r="M80" s="43"/>
      <c r="N80" s="43"/>
      <c r="O80" s="43"/>
      <c r="P80" s="43"/>
      <c r="Q80" s="43"/>
      <c r="R80" s="43"/>
      <c r="S80" s="43"/>
      <c r="T80" s="43"/>
      <c r="U80" s="43"/>
      <c r="V80" s="43"/>
      <c r="W80" s="43"/>
    </row>
    <row r="81" spans="1:23" ht="56.25" customHeight="1">
      <c r="A81" s="43"/>
      <c r="B81" s="43"/>
      <c r="C81" s="43"/>
      <c r="D81" s="43"/>
      <c r="E81" s="43"/>
      <c r="F81" s="43"/>
      <c r="G81" s="43"/>
      <c r="H81" s="43"/>
      <c r="I81" s="43"/>
      <c r="J81" s="43"/>
      <c r="K81" s="43"/>
      <c r="L81" s="43"/>
      <c r="M81" s="43"/>
      <c r="N81" s="43"/>
      <c r="O81" s="43"/>
      <c r="P81" s="43"/>
      <c r="Q81" s="43"/>
      <c r="R81" s="43"/>
      <c r="S81" s="43"/>
      <c r="T81" s="43"/>
      <c r="U81" s="43"/>
      <c r="V81" s="43"/>
      <c r="W81" s="43"/>
    </row>
    <row r="82" spans="1:23" ht="56.25" customHeight="1">
      <c r="A82" s="43"/>
      <c r="B82" s="43"/>
      <c r="C82" s="43"/>
      <c r="D82" s="43"/>
      <c r="E82" s="43"/>
      <c r="F82" s="43"/>
      <c r="G82" s="43"/>
      <c r="H82" s="43"/>
      <c r="I82" s="43"/>
      <c r="J82" s="43"/>
      <c r="K82" s="43"/>
      <c r="L82" s="43"/>
      <c r="M82" s="43"/>
      <c r="N82" s="43"/>
      <c r="O82" s="43"/>
      <c r="P82" s="43"/>
      <c r="Q82" s="43"/>
      <c r="R82" s="43"/>
      <c r="S82" s="43"/>
      <c r="T82" s="43"/>
      <c r="U82" s="43"/>
      <c r="V82" s="43"/>
      <c r="W82" s="43"/>
    </row>
    <row r="83" spans="1:23" ht="56.25" customHeight="1">
      <c r="A83" s="43"/>
      <c r="B83" s="43"/>
      <c r="C83" s="43"/>
      <c r="D83" s="43"/>
      <c r="E83" s="43"/>
      <c r="F83" s="43"/>
      <c r="G83" s="43"/>
      <c r="H83" s="43"/>
      <c r="I83" s="43"/>
      <c r="J83" s="43"/>
      <c r="K83" s="43"/>
      <c r="L83" s="43"/>
      <c r="M83" s="43"/>
      <c r="N83" s="43"/>
      <c r="O83" s="43"/>
      <c r="P83" s="43"/>
      <c r="Q83" s="43"/>
      <c r="R83" s="43"/>
      <c r="S83" s="43"/>
      <c r="T83" s="43"/>
      <c r="U83" s="43"/>
      <c r="V83" s="43"/>
      <c r="W83" s="43"/>
    </row>
    <row r="84" spans="1:23" ht="56.25" customHeight="1">
      <c r="A84" s="43"/>
      <c r="B84" s="43"/>
      <c r="C84" s="43"/>
      <c r="D84" s="43"/>
      <c r="E84" s="43"/>
      <c r="F84" s="43"/>
      <c r="G84" s="43"/>
      <c r="H84" s="43"/>
      <c r="I84" s="43"/>
      <c r="J84" s="43"/>
      <c r="K84" s="43"/>
      <c r="L84" s="43"/>
      <c r="M84" s="43"/>
      <c r="N84" s="43"/>
      <c r="O84" s="43"/>
      <c r="P84" s="43"/>
      <c r="Q84" s="43"/>
      <c r="R84" s="43"/>
      <c r="S84" s="43"/>
      <c r="T84" s="43"/>
      <c r="U84" s="43"/>
      <c r="V84" s="43"/>
      <c r="W84" s="43"/>
    </row>
    <row r="85" spans="1:23" ht="56.25" customHeight="1">
      <c r="A85" s="43"/>
      <c r="B85" s="43"/>
      <c r="C85" s="43"/>
      <c r="D85" s="43"/>
      <c r="E85" s="43"/>
      <c r="F85" s="43"/>
      <c r="G85" s="43"/>
      <c r="H85" s="43"/>
      <c r="I85" s="43"/>
      <c r="J85" s="43"/>
      <c r="K85" s="43"/>
      <c r="L85" s="43"/>
      <c r="M85" s="43"/>
      <c r="N85" s="43"/>
      <c r="O85" s="43"/>
      <c r="P85" s="43"/>
      <c r="Q85" s="43"/>
      <c r="R85" s="43"/>
      <c r="S85" s="43"/>
      <c r="T85" s="43"/>
      <c r="U85" s="43"/>
      <c r="V85" s="43"/>
      <c r="W85" s="43"/>
    </row>
    <row r="86" spans="1:23" ht="56.25" customHeight="1">
      <c r="A86" s="43"/>
      <c r="B86" s="43"/>
      <c r="C86" s="43"/>
      <c r="D86" s="43"/>
      <c r="E86" s="43"/>
      <c r="F86" s="43"/>
      <c r="G86" s="43"/>
      <c r="H86" s="43"/>
      <c r="I86" s="43"/>
      <c r="J86" s="43"/>
      <c r="K86" s="43"/>
      <c r="L86" s="43"/>
      <c r="M86" s="43"/>
      <c r="N86" s="43"/>
      <c r="O86" s="43"/>
      <c r="P86" s="43"/>
      <c r="Q86" s="43"/>
      <c r="R86" s="43"/>
      <c r="S86" s="43"/>
      <c r="T86" s="43"/>
      <c r="U86" s="43"/>
      <c r="V86" s="43"/>
      <c r="W86" s="43"/>
    </row>
    <row r="87" spans="1:23" ht="56.25" customHeight="1">
      <c r="A87" s="43"/>
      <c r="B87" s="43"/>
      <c r="C87" s="43"/>
      <c r="D87" s="43"/>
      <c r="E87" s="43"/>
      <c r="F87" s="43"/>
      <c r="G87" s="43"/>
      <c r="H87" s="43"/>
      <c r="I87" s="43"/>
      <c r="J87" s="43"/>
      <c r="K87" s="43"/>
      <c r="L87" s="43"/>
      <c r="M87" s="43"/>
      <c r="N87" s="43"/>
      <c r="O87" s="43"/>
      <c r="P87" s="43"/>
      <c r="Q87" s="43"/>
      <c r="R87" s="43"/>
      <c r="S87" s="43"/>
      <c r="T87" s="43"/>
      <c r="U87" s="43"/>
      <c r="V87" s="43"/>
      <c r="W87" s="43"/>
    </row>
    <row r="88" spans="1:23" ht="56.25" customHeight="1">
      <c r="A88" s="43"/>
      <c r="B88" s="43"/>
      <c r="C88" s="43"/>
      <c r="D88" s="43"/>
      <c r="E88" s="43"/>
      <c r="F88" s="43"/>
      <c r="G88" s="43"/>
      <c r="H88" s="43"/>
      <c r="I88" s="43"/>
      <c r="J88" s="43"/>
      <c r="K88" s="43"/>
      <c r="L88" s="43"/>
      <c r="M88" s="43"/>
      <c r="N88" s="43"/>
      <c r="O88" s="43"/>
      <c r="P88" s="43"/>
      <c r="Q88" s="43"/>
      <c r="R88" s="43"/>
      <c r="S88" s="43"/>
      <c r="T88" s="43"/>
      <c r="U88" s="43"/>
      <c r="V88" s="43"/>
      <c r="W88" s="43"/>
    </row>
    <row r="89" spans="1:23" ht="56.25" customHeight="1">
      <c r="A89" s="43"/>
      <c r="B89" s="43"/>
      <c r="C89" s="43"/>
      <c r="D89" s="43"/>
      <c r="E89" s="43"/>
      <c r="F89" s="43"/>
      <c r="G89" s="43"/>
      <c r="H89" s="43"/>
      <c r="I89" s="43"/>
      <c r="J89" s="43"/>
      <c r="K89" s="43"/>
      <c r="L89" s="43"/>
      <c r="M89" s="43"/>
      <c r="N89" s="43"/>
      <c r="O89" s="43"/>
      <c r="P89" s="43"/>
      <c r="Q89" s="43"/>
      <c r="R89" s="43"/>
      <c r="S89" s="43"/>
      <c r="T89" s="43"/>
      <c r="U89" s="43"/>
      <c r="V89" s="43"/>
      <c r="W89" s="43"/>
    </row>
    <row r="90" spans="1:23" ht="56.25" customHeight="1">
      <c r="A90" s="43"/>
      <c r="B90" s="43"/>
      <c r="C90" s="43"/>
      <c r="D90" s="43"/>
      <c r="E90" s="43"/>
      <c r="F90" s="43"/>
      <c r="G90" s="43"/>
      <c r="H90" s="43"/>
      <c r="I90" s="43"/>
      <c r="J90" s="43"/>
      <c r="K90" s="43"/>
      <c r="L90" s="43"/>
      <c r="M90" s="43"/>
      <c r="N90" s="43"/>
      <c r="O90" s="43"/>
      <c r="P90" s="43"/>
      <c r="Q90" s="43"/>
      <c r="R90" s="43"/>
      <c r="S90" s="43"/>
      <c r="T90" s="43"/>
      <c r="U90" s="43"/>
      <c r="V90" s="43"/>
      <c r="W90" s="43"/>
    </row>
    <row r="91" spans="1:23" ht="56.25" customHeight="1">
      <c r="A91" s="43"/>
      <c r="B91" s="43"/>
      <c r="C91" s="43"/>
      <c r="D91" s="43"/>
      <c r="E91" s="43"/>
      <c r="F91" s="43"/>
      <c r="G91" s="43"/>
      <c r="H91" s="43"/>
      <c r="I91" s="43"/>
      <c r="J91" s="43"/>
      <c r="K91" s="43"/>
      <c r="L91" s="43"/>
      <c r="M91" s="43"/>
      <c r="N91" s="43"/>
      <c r="O91" s="43"/>
      <c r="P91" s="43"/>
      <c r="Q91" s="43"/>
      <c r="R91" s="43"/>
      <c r="S91" s="43"/>
      <c r="T91" s="43"/>
      <c r="U91" s="43"/>
      <c r="V91" s="43"/>
      <c r="W91" s="43"/>
    </row>
    <row r="92" spans="1:23" ht="56.25" customHeight="1">
      <c r="A92" s="43"/>
      <c r="B92" s="43"/>
      <c r="C92" s="43"/>
      <c r="D92" s="43"/>
      <c r="E92" s="43"/>
      <c r="F92" s="43"/>
      <c r="G92" s="43"/>
      <c r="H92" s="43"/>
      <c r="I92" s="43"/>
      <c r="J92" s="43"/>
      <c r="K92" s="43"/>
      <c r="L92" s="43"/>
      <c r="M92" s="43"/>
      <c r="N92" s="43"/>
      <c r="O92" s="43"/>
      <c r="P92" s="43"/>
      <c r="Q92" s="43"/>
      <c r="R92" s="43"/>
      <c r="S92" s="43"/>
      <c r="T92" s="43"/>
      <c r="U92" s="43"/>
      <c r="V92" s="43"/>
      <c r="W92" s="43"/>
    </row>
    <row r="93" spans="1:23" ht="56.25" customHeight="1">
      <c r="A93" s="43"/>
      <c r="B93" s="43"/>
      <c r="C93" s="43"/>
      <c r="D93" s="43"/>
      <c r="E93" s="43"/>
      <c r="F93" s="43"/>
      <c r="G93" s="43"/>
      <c r="H93" s="43"/>
      <c r="I93" s="43"/>
      <c r="J93" s="43"/>
      <c r="K93" s="43"/>
      <c r="L93" s="43"/>
      <c r="M93" s="43"/>
      <c r="N93" s="43"/>
      <c r="O93" s="43"/>
      <c r="P93" s="43"/>
      <c r="Q93" s="43"/>
      <c r="R93" s="43"/>
      <c r="S93" s="43"/>
      <c r="T93" s="43"/>
      <c r="U93" s="43"/>
      <c r="V93" s="43"/>
      <c r="W93" s="43"/>
    </row>
    <row r="94" spans="1:23" ht="56.25" customHeight="1">
      <c r="A94" s="43"/>
      <c r="B94" s="43"/>
      <c r="C94" s="43"/>
      <c r="D94" s="43"/>
      <c r="E94" s="43"/>
      <c r="F94" s="43"/>
      <c r="G94" s="43"/>
      <c r="H94" s="43"/>
      <c r="I94" s="43"/>
      <c r="J94" s="43"/>
      <c r="K94" s="43"/>
      <c r="L94" s="43"/>
      <c r="M94" s="43"/>
      <c r="N94" s="43"/>
      <c r="O94" s="43"/>
      <c r="P94" s="43"/>
      <c r="Q94" s="43"/>
      <c r="R94" s="43"/>
      <c r="S94" s="43"/>
      <c r="T94" s="43"/>
      <c r="U94" s="43"/>
      <c r="V94" s="43"/>
      <c r="W94" s="43"/>
    </row>
    <row r="95" spans="1:23" ht="56.25" customHeight="1">
      <c r="A95" s="43"/>
      <c r="B95" s="43"/>
      <c r="C95" s="43"/>
      <c r="D95" s="43"/>
      <c r="E95" s="43"/>
      <c r="F95" s="43"/>
      <c r="G95" s="43"/>
      <c r="H95" s="43"/>
      <c r="I95" s="43"/>
      <c r="J95" s="43"/>
      <c r="K95" s="43"/>
      <c r="L95" s="43"/>
      <c r="M95" s="43"/>
      <c r="N95" s="43"/>
      <c r="O95" s="43"/>
      <c r="P95" s="43"/>
      <c r="Q95" s="43"/>
      <c r="R95" s="43"/>
      <c r="S95" s="43"/>
      <c r="T95" s="43"/>
      <c r="U95" s="43"/>
      <c r="V95" s="43"/>
      <c r="W95" s="43"/>
    </row>
    <row r="96" spans="1:23" ht="56.25" customHeight="1">
      <c r="A96" s="43"/>
      <c r="B96" s="43"/>
      <c r="C96" s="43"/>
      <c r="D96" s="43"/>
      <c r="E96" s="43"/>
      <c r="F96" s="43"/>
      <c r="G96" s="43"/>
      <c r="H96" s="43"/>
      <c r="I96" s="43"/>
      <c r="J96" s="43"/>
      <c r="K96" s="43"/>
      <c r="L96" s="43"/>
      <c r="M96" s="43"/>
      <c r="N96" s="43"/>
      <c r="O96" s="43"/>
      <c r="P96" s="43"/>
      <c r="Q96" s="43"/>
      <c r="R96" s="43"/>
      <c r="S96" s="43"/>
      <c r="T96" s="43"/>
      <c r="U96" s="43"/>
      <c r="V96" s="43"/>
      <c r="W96" s="43"/>
    </row>
    <row r="97" spans="1:23" ht="56.25" customHeight="1">
      <c r="A97" s="43"/>
      <c r="B97" s="43"/>
      <c r="C97" s="43"/>
      <c r="D97" s="43"/>
      <c r="E97" s="43"/>
      <c r="F97" s="43"/>
      <c r="G97" s="43"/>
      <c r="H97" s="43"/>
      <c r="I97" s="43"/>
      <c r="J97" s="43"/>
      <c r="K97" s="43"/>
      <c r="L97" s="43"/>
      <c r="M97" s="43"/>
      <c r="N97" s="43"/>
      <c r="O97" s="43"/>
      <c r="P97" s="43"/>
      <c r="Q97" s="43"/>
      <c r="R97" s="43"/>
      <c r="S97" s="43"/>
      <c r="T97" s="43"/>
      <c r="U97" s="43"/>
      <c r="V97" s="43"/>
      <c r="W97" s="43"/>
    </row>
    <row r="98" spans="1:23" ht="56.25" customHeight="1">
      <c r="A98" s="43"/>
      <c r="B98" s="43"/>
      <c r="C98" s="43"/>
      <c r="D98" s="43"/>
      <c r="E98" s="43"/>
      <c r="F98" s="43"/>
      <c r="G98" s="43"/>
      <c r="H98" s="43"/>
      <c r="I98" s="43"/>
      <c r="J98" s="43"/>
      <c r="K98" s="43"/>
      <c r="L98" s="43"/>
      <c r="M98" s="43"/>
      <c r="N98" s="43"/>
      <c r="O98" s="43"/>
      <c r="P98" s="43"/>
      <c r="Q98" s="43"/>
      <c r="R98" s="43"/>
      <c r="S98" s="43"/>
      <c r="T98" s="43"/>
      <c r="U98" s="43"/>
      <c r="V98" s="43"/>
      <c r="W98" s="43"/>
    </row>
    <row r="99" spans="1:23" ht="56.25" customHeight="1">
      <c r="A99" s="43"/>
      <c r="B99" s="43"/>
      <c r="C99" s="43"/>
      <c r="D99" s="43"/>
      <c r="E99" s="43"/>
      <c r="F99" s="43"/>
      <c r="G99" s="43"/>
      <c r="H99" s="43"/>
      <c r="I99" s="43"/>
      <c r="J99" s="43"/>
      <c r="K99" s="43"/>
      <c r="L99" s="43"/>
      <c r="M99" s="43"/>
      <c r="N99" s="43"/>
      <c r="O99" s="43"/>
      <c r="P99" s="43"/>
      <c r="Q99" s="43"/>
      <c r="R99" s="43"/>
      <c r="S99" s="43"/>
      <c r="T99" s="43"/>
      <c r="U99" s="43"/>
      <c r="V99" s="43"/>
      <c r="W99" s="43"/>
    </row>
    <row r="100" spans="1:23" ht="56.2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ht="56.2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ht="56.2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ht="56.2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ht="56.2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ht="56.2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ht="56.2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ht="56.2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ht="56.2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ht="56.2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ht="56.2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ht="56.2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ht="56.2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ht="56.2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ht="56.2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ht="56.2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ht="56.2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ht="56.2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ht="56.2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ht="56.2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ht="56.2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ht="56.2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ht="56.2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ht="56.2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ht="56.2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ht="56.2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ht="56.2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ht="56.2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ht="56.2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ht="56.2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ht="56.2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ht="56.2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ht="56.2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ht="56.2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ht="56.2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ht="56.2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ht="56.2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ht="56.2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ht="56.2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ht="56.2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ht="56.2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ht="56.2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ht="56.2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ht="56.2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ht="56.2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ht="56.2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ht="56.2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ht="56.2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row>
    <row r="148" spans="1:23" ht="56.2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row>
    <row r="149" spans="1:23" ht="56.2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row>
    <row r="150" spans="1:23" ht="56.2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row>
    <row r="151" spans="1:23" ht="56.2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row>
    <row r="152" spans="1:23" ht="56.2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row>
    <row r="153" spans="1:23" ht="56.2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row>
    <row r="154" spans="1:23" ht="56.2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row>
    <row r="155" spans="1:23" ht="56.2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row>
    <row r="156" spans="1:23" ht="56.2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row>
    <row r="157" spans="1:23" ht="56.2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row>
    <row r="158" spans="1:23" ht="56.2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row>
    <row r="159" spans="1:23" ht="56.2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row>
    <row r="160" spans="1:23" ht="56.2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row>
    <row r="161" spans="1:23" ht="56.2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row>
    <row r="162" spans="1:23" ht="56.2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row>
    <row r="163" spans="1:23" ht="56.2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row>
    <row r="164" spans="1:23" ht="56.2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row>
    <row r="165" spans="1:23" ht="56.2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row>
    <row r="166" spans="1:23" ht="56.2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row>
    <row r="167" spans="1:23" ht="56.2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row>
    <row r="168" spans="1:23" ht="56.2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row>
    <row r="169" spans="1:23" ht="56.2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row>
    <row r="170" spans="1:23" ht="56.2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row>
    <row r="171" spans="1:23" ht="56.2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row>
    <row r="172" spans="1:23" ht="56.2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row>
    <row r="173" spans="1:23" ht="56.2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row>
    <row r="174" spans="1:23" ht="56.2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row>
    <row r="175" spans="1:23" ht="56.2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row>
    <row r="176" spans="1:23" ht="56.2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row>
    <row r="177" spans="1:23" ht="56.2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row>
    <row r="178" spans="1:23" ht="56.2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row>
    <row r="179" spans="1:23" ht="56.2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row>
    <row r="180" spans="1:23" ht="56.2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row>
    <row r="181" spans="1:23" ht="56.2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row>
    <row r="182" spans="1:23" ht="56.2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row>
    <row r="183" spans="1:23" ht="56.2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row>
    <row r="184" spans="1:23" ht="56.2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row>
    <row r="185" spans="1:23" ht="56.2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row>
    <row r="186" spans="1:23" ht="56.2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row>
    <row r="187" spans="1:23" ht="56.2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row>
    <row r="188" spans="1:23" ht="56.2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row>
    <row r="189" spans="1:23" ht="56.2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row>
    <row r="190" spans="1:23" ht="56.2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row>
    <row r="191" spans="1:23" ht="56.2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row>
    <row r="192" spans="1:23" ht="56.2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row>
    <row r="193" spans="1:23" ht="56.2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row>
    <row r="194" spans="1:23" ht="56.2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row>
    <row r="195" spans="1:23" ht="56.2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row>
    <row r="196" spans="1:23" ht="56.2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row>
    <row r="197" spans="1:23" ht="56.2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row>
    <row r="198" spans="1:23" ht="56.2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row>
    <row r="199" spans="1:23" ht="56.2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row>
    <row r="200" spans="1:23" ht="56.2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row>
    <row r="201" spans="1:23" ht="56.2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row>
    <row r="202" spans="1:23" ht="56.2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row>
    <row r="203" spans="1:23" ht="56.2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row>
    <row r="204" spans="1:23" ht="56.2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row>
    <row r="205" spans="1:23" ht="56.2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row>
    <row r="206" spans="1:23" ht="56.2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row>
    <row r="207" spans="1:23" ht="56.2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row>
    <row r="208" spans="1:23" ht="56.2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row>
    <row r="209" spans="1:23" ht="56.2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row>
    <row r="210" spans="1:23" ht="56.2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row>
    <row r="211" spans="1:23" ht="56.2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row>
    <row r="212" spans="1:23" ht="56.2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row>
    <row r="213" spans="1:23" ht="56.2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row>
    <row r="214" spans="1:23" ht="56.2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row>
    <row r="215" spans="1:23" ht="56.2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row>
    <row r="216" spans="1:23" ht="56.2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row>
    <row r="217" spans="1:23" ht="56.2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row>
    <row r="218" spans="1:23" ht="56.2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row>
    <row r="219" spans="1:23" ht="56.2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row>
    <row r="220" spans="1:23" ht="56.2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row>
    <row r="221" spans="1:23" ht="56.2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row>
    <row r="222" spans="1:23" ht="56.2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row>
    <row r="223" spans="1:23" ht="56.2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row>
    <row r="224" spans="1:23" ht="56.2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row>
    <row r="225" spans="1:23" ht="56.2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row>
    <row r="226" spans="1:23" ht="56.2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row>
    <row r="227" spans="1:23" ht="56.2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row>
    <row r="228" spans="1:23" ht="56.2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row>
    <row r="229" spans="1:23" ht="56.2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row>
    <row r="230" spans="1:23" ht="56.2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row>
    <row r="231" spans="1:23" ht="56.2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row>
    <row r="232" spans="1:23" ht="56.2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row>
    <row r="233" spans="1:23" ht="56.2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row>
    <row r="234" spans="1:23" ht="56.2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row>
    <row r="235" spans="1:23" ht="56.2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row>
    <row r="236" spans="1:23" ht="56.2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row>
    <row r="237" spans="1:23" ht="56.2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row>
    <row r="238" spans="1:23" ht="56.2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row>
    <row r="239" spans="1:23" ht="56.2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row>
    <row r="240" spans="1:23" ht="56.2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row>
    <row r="241" spans="1:23" ht="56.2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row>
    <row r="242" spans="1:23" ht="56.2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row>
    <row r="243" spans="1:23" ht="56.2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row>
    <row r="244" spans="1:23" ht="56.2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row>
    <row r="245" spans="1:23" ht="56.2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row>
    <row r="246" spans="1:23" ht="56.2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row>
    <row r="247" spans="1:23" ht="56.2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row>
    <row r="248" spans="1:23" ht="56.2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row>
    <row r="249" spans="1:23" ht="56.2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row>
    <row r="250" spans="1:23" ht="56.2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row>
    <row r="251" spans="1:23" ht="56.2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row>
    <row r="252" spans="1:23" ht="56.2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row>
    <row r="253" spans="1:23" ht="56.2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row>
    <row r="254" spans="1:23" ht="56.2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row>
    <row r="255" spans="1:23" ht="56.2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row>
    <row r="256" spans="1:23" ht="56.2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row>
    <row r="257" spans="1:23" ht="56.2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row>
    <row r="258" spans="1:23" ht="56.2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row>
    <row r="259" spans="1:23" ht="56.2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row>
    <row r="260" spans="1:23" ht="56.2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row>
    <row r="261" spans="1:23" ht="56.2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row>
    <row r="262" spans="1:23" ht="56.2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row>
    <row r="263" spans="1:23" ht="56.2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row>
    <row r="264" spans="1:23" ht="56.2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row>
    <row r="265" spans="1:23" ht="56.2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row>
    <row r="266" spans="1:23" ht="56.2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row>
    <row r="267" spans="1:23" ht="56.2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row>
    <row r="268" spans="1:23" ht="56.2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row>
    <row r="269" spans="1:23" ht="56.2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row>
    <row r="270" spans="1:23" ht="56.2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row>
    <row r="271" spans="1:23" ht="56.2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row>
    <row r="272" spans="1:23" ht="56.2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row>
    <row r="273" spans="1:23" ht="56.2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row>
    <row r="274" spans="1:23" ht="56.2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row>
    <row r="275" spans="1:23" ht="56.2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row>
    <row r="276" spans="1:23" ht="56.2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row>
    <row r="277" spans="1:23" ht="56.2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row>
    <row r="278" spans="1:23" ht="56.2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row>
    <row r="279" spans="1:23" ht="56.2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row>
    <row r="280" spans="1:23" ht="56.2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row>
    <row r="281" spans="1:23" ht="56.2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row>
    <row r="282" spans="1:23" ht="56.2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row>
    <row r="283" spans="1:23" ht="56.2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row>
    <row r="284" spans="1:23" ht="56.2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row>
    <row r="285" spans="1:23" ht="56.2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row>
    <row r="286" spans="1:23" ht="56.2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row>
    <row r="287" spans="1:23" ht="56.2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row>
    <row r="288" spans="1:23" ht="56.2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row>
    <row r="289" spans="1:23" ht="56.2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row>
    <row r="290" spans="1:23" ht="56.2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row>
    <row r="291" spans="1:23" ht="56.2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row>
    <row r="292" spans="1:23" ht="56.2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row>
    <row r="293" spans="1:23" ht="56.2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row>
    <row r="294" spans="1:23" ht="56.2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row>
    <row r="295" spans="1:23" ht="56.2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row>
    <row r="296" spans="1:23" ht="56.2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row>
    <row r="297" spans="1:23" ht="56.2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row>
    <row r="298" spans="1:23" ht="56.2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row>
    <row r="299" spans="1:23" ht="56.2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row>
    <row r="300" spans="1:23" ht="56.2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row>
    <row r="301" spans="1:23" ht="56.2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row>
    <row r="302" spans="1:23" ht="56.2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row>
    <row r="303" spans="1:23" ht="56.2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row>
    <row r="304" spans="1:23" ht="56.2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row>
    <row r="305" spans="1:23" ht="56.2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row>
    <row r="306" spans="1:23" ht="56.2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row>
    <row r="307" spans="1:23" ht="56.2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row>
    <row r="308" spans="1:23" ht="56.2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row>
    <row r="309" spans="1:23" ht="56.2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row>
    <row r="310" spans="1:23" ht="56.2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row>
    <row r="311" spans="1:23" ht="56.2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row>
    <row r="312" spans="1:23" ht="56.2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row>
    <row r="313" spans="1:23" ht="56.2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row>
    <row r="314" spans="1:23" ht="56.2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row>
    <row r="315" spans="1:23" ht="56.2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row>
    <row r="316" spans="1:23" ht="56.2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row>
    <row r="317" spans="1:23" ht="56.2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row>
    <row r="318" spans="1:23" ht="56.2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row>
    <row r="319" spans="1:23" ht="56.2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row>
    <row r="320" spans="1:23" ht="56.2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row>
    <row r="321" spans="1:23" ht="56.2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row>
    <row r="322" spans="1:23" ht="56.2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row>
    <row r="323" spans="1:23" ht="56.2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row>
    <row r="324" spans="1:23" ht="56.2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row>
    <row r="325" spans="1:23" ht="56.2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row>
    <row r="326" spans="1:23" ht="56.2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row>
    <row r="327" spans="1:23" ht="56.2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row>
    <row r="328" spans="1:23" ht="56.2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row>
    <row r="329" spans="1:23" ht="56.2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row>
    <row r="330" spans="1:23" ht="56.2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row>
    <row r="331" spans="1:23" ht="56.2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row>
    <row r="332" spans="1:23" ht="56.2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row>
    <row r="333" spans="1:23" ht="56.2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row>
    <row r="334" spans="1:23" ht="56.2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row>
    <row r="335" spans="1:23" ht="56.2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row>
    <row r="336" spans="1:23" ht="56.2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row>
    <row r="337" spans="1:23" ht="56.2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row>
    <row r="338" spans="1:23" ht="56.2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row>
    <row r="339" spans="1:23" ht="56.2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row>
    <row r="340" spans="1:23" ht="56.2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row>
    <row r="341" spans="1:23" ht="56.2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row>
    <row r="342" spans="1:23" ht="56.2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row>
    <row r="343" spans="1:23" ht="56.2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row>
    <row r="344" spans="1:23" ht="56.2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row>
    <row r="345" spans="1:23" ht="56.2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row>
    <row r="346" spans="1:23" ht="56.2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row>
    <row r="347" spans="1:23" ht="56.2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row>
    <row r="348" spans="1:23" ht="56.2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row>
    <row r="349" spans="1:23" ht="56.2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row>
    <row r="350" spans="1:23" ht="56.2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row>
    <row r="351" spans="1:23" ht="56.2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row>
    <row r="352" spans="1:23" ht="56.2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row>
    <row r="353" spans="1:23" ht="56.2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row>
    <row r="354" spans="1:23" ht="56.2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row>
    <row r="355" spans="1:23" ht="56.2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row>
    <row r="356" spans="1:23" ht="56.2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row>
    <row r="357" spans="1:23" ht="56.2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row>
    <row r="358" spans="1:23" ht="56.2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row>
    <row r="359" spans="1:23" ht="56.2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row>
    <row r="360" spans="1:23" ht="56.2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row>
    <row r="361" spans="1:23" ht="56.2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row>
    <row r="362" spans="1:23" ht="56.2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row>
    <row r="363" spans="1:23" ht="56.2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row>
    <row r="364" spans="1:23" ht="56.2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row>
    <row r="365" spans="1:23" ht="56.2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row>
    <row r="366" spans="1:23" ht="56.2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row>
    <row r="367" spans="1:23" ht="56.2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row>
    <row r="368" spans="1:23" ht="56.2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row>
    <row r="369" spans="1:23" ht="56.2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row>
    <row r="370" spans="1:23" ht="56.2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row>
    <row r="371" spans="1:23" ht="56.2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row>
    <row r="372" spans="1:23" ht="56.2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row>
    <row r="373" spans="1:23" ht="56.2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row>
    <row r="374" spans="1:23" ht="56.2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row>
    <row r="375" spans="1:23" ht="56.2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row>
    <row r="376" spans="1:23" ht="56.2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row>
    <row r="377" spans="1:23" ht="56.2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row>
    <row r="378" spans="1:23" ht="56.2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row>
    <row r="379" spans="1:23" ht="56.2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row>
    <row r="380" spans="1:23" ht="56.2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row>
    <row r="381" spans="1:23" ht="56.2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row>
    <row r="382" spans="1:23" ht="56.2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row>
    <row r="383" spans="1:23" ht="56.2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row>
    <row r="384" spans="1:23" ht="56.2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row>
    <row r="385" spans="1:23" ht="56.2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row>
    <row r="386" spans="1:23" ht="56.2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row>
    <row r="387" spans="1:23" ht="56.2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row>
    <row r="388" spans="1:23" ht="56.2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row>
    <row r="389" spans="1:23" ht="56.2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row>
    <row r="390" spans="1:23" ht="56.2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row>
    <row r="391" spans="1:23" ht="56.2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row>
    <row r="392" spans="1:23" ht="56.2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row>
    <row r="393" spans="1:23" ht="56.2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row>
    <row r="394" spans="1:23" ht="56.2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row>
    <row r="395" spans="1:23" ht="56.2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row>
    <row r="396" spans="1:23" ht="56.2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row>
    <row r="397" spans="1:23" ht="56.2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row>
    <row r="398" spans="1:23" ht="56.2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row>
    <row r="399" spans="1:23" ht="56.2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row>
    <row r="400" spans="1:23" ht="56.2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row>
    <row r="401" spans="1:23" ht="56.2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row>
    <row r="402" spans="1:23" ht="56.2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row>
    <row r="403" spans="1:23" ht="56.2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row>
    <row r="404" spans="1:23" ht="56.2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row>
    <row r="405" spans="1:23" ht="56.2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row>
    <row r="406" spans="1:23" ht="56.2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row>
    <row r="407" spans="1:23" ht="56.2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row>
    <row r="408" spans="1:23" ht="56.2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row>
    <row r="409" spans="1:23" ht="56.2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row>
    <row r="410" spans="1:23" ht="56.2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row>
    <row r="411" spans="1:23" ht="56.2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row>
    <row r="412" spans="1:23" ht="56.2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row>
    <row r="413" spans="1:23" ht="56.2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row>
    <row r="414" spans="1:23" ht="56.2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row>
    <row r="415" spans="1:23" ht="56.2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row>
    <row r="416" spans="1:23" ht="56.2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row>
    <row r="417" spans="1:23" ht="56.2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row>
    <row r="418" spans="1:23" ht="56.2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row>
    <row r="419" spans="1:23" ht="56.2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row>
    <row r="420" spans="1:23" ht="56.2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row>
    <row r="421" spans="1:23" ht="56.2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row>
    <row r="422" spans="1:23" ht="56.2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row>
    <row r="423" spans="1:23" ht="56.2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row>
    <row r="424" spans="1:23" ht="56.2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row>
    <row r="425" spans="1:23" ht="56.2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row>
    <row r="426" spans="1:23" ht="56.2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row>
    <row r="427" spans="1:23" ht="56.2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row>
    <row r="428" spans="1:23" ht="56.2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row>
    <row r="429" spans="1:23" ht="56.2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row>
    <row r="430" spans="1:23" ht="56.2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row>
    <row r="431" spans="1:23" ht="56.2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row>
    <row r="432" spans="1:23" ht="56.2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row>
    <row r="433" spans="1:23" ht="56.2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row>
    <row r="434" spans="1:23" ht="56.2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row>
    <row r="435" spans="1:23" ht="56.2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row>
    <row r="436" spans="1:23" ht="56.2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row>
    <row r="437" spans="1:23" ht="56.2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row>
    <row r="438" spans="1:23" ht="56.2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row>
    <row r="439" spans="1:23" ht="56.2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row>
    <row r="440" spans="1:23" ht="56.2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row>
    <row r="441" spans="1:23" ht="56.2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row>
    <row r="442" spans="1:23" ht="56.2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row>
    <row r="443" spans="1:23" ht="56.2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row>
    <row r="444" spans="1:23" ht="56.2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row>
    <row r="445" spans="1:23" ht="56.2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row>
    <row r="446" spans="1:23" ht="56.2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row>
    <row r="447" spans="1:23" ht="56.2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row>
    <row r="448" spans="1:23" ht="56.2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row>
    <row r="449" spans="1:23" ht="56.2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row>
    <row r="450" spans="1:23" ht="56.2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row>
    <row r="451" spans="1:23" ht="56.2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row>
    <row r="452" spans="1:23" ht="56.2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row>
    <row r="453" spans="1:23" ht="56.2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row>
    <row r="454" spans="1:23" ht="56.2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row>
    <row r="455" spans="1:23" ht="56.2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row>
    <row r="456" spans="1:23" ht="56.2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row>
    <row r="457" spans="1:23" ht="56.2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row>
    <row r="458" spans="1:23" ht="56.2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row>
    <row r="459" spans="1:23" ht="56.2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row>
    <row r="460" spans="1:23" ht="56.2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row>
    <row r="461" spans="1:23" ht="56.2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row>
    <row r="462" spans="1:23" ht="56.2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row>
    <row r="463" spans="1:23" ht="56.2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row>
    <row r="464" spans="1:23" ht="56.2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row>
    <row r="465" spans="1:23" ht="56.2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row>
    <row r="466" spans="1:23" ht="56.2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row>
    <row r="467" spans="1:23" ht="56.2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row>
    <row r="468" spans="1:23" ht="56.2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row>
    <row r="469" spans="1:23" ht="56.2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row>
    <row r="470" spans="1:23" ht="56.2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row>
    <row r="471" spans="1:23" ht="56.2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row>
    <row r="472" spans="1:23" ht="56.2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row>
    <row r="473" spans="1:23" ht="56.2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row>
    <row r="474" spans="1:23" ht="56.2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row>
    <row r="475" spans="1:23" ht="56.2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row>
    <row r="476" spans="1:23" ht="56.2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row>
    <row r="477" spans="1:23" ht="56.2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row>
    <row r="478" spans="1:23" ht="56.2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row>
    <row r="479" spans="1:23" ht="56.2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row>
    <row r="480" spans="1:23" ht="56.2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row>
    <row r="481" spans="1:23" ht="56.2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row>
    <row r="482" spans="1:23" ht="56.2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row>
    <row r="483" spans="1:23" ht="56.2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row>
    <row r="484" spans="1:23" ht="56.2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row>
    <row r="485" spans="1:23" ht="56.2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row>
    <row r="486" spans="1:23" ht="56.2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row>
    <row r="487" spans="1:23" ht="56.2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row>
    <row r="488" spans="1:23" ht="56.2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row>
    <row r="489" spans="1:23" ht="56.2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row>
    <row r="490" spans="1:23" ht="56.2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row>
    <row r="491" spans="1:23" ht="56.2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row>
    <row r="492" spans="1:23" ht="56.2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row>
    <row r="493" spans="1:23" ht="56.2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row>
    <row r="494" spans="1:23" ht="56.2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row>
    <row r="495" spans="1:23" ht="56.2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row>
    <row r="496" spans="1:23" ht="56.2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row>
    <row r="497" spans="1:23" ht="56.2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row>
    <row r="498" spans="1:23" ht="56.2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row>
    <row r="499" spans="1:23" ht="56.2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row>
    <row r="500" spans="1:23" ht="56.2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row>
    <row r="501" spans="1:23" ht="56.2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row>
    <row r="502" spans="1:23" ht="56.2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row>
    <row r="503" spans="1:23" ht="56.2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row>
    <row r="504" spans="1:23" ht="56.2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row>
    <row r="505" spans="1:23" ht="56.2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row>
    <row r="506" spans="1:23" ht="56.2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row>
    <row r="507" spans="1:23" ht="56.2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row>
    <row r="508" spans="1:23" ht="56.2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row>
    <row r="509" spans="1:23" ht="56.2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row>
    <row r="510" spans="1:23" ht="56.2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row>
    <row r="511" spans="1:23" ht="56.2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row>
    <row r="512" spans="1:23" ht="56.2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row>
    <row r="513" spans="1:23" ht="56.2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row>
    <row r="514" spans="1:23" ht="56.2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row>
    <row r="515" spans="1:23" ht="56.2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row>
    <row r="516" spans="1:23" ht="56.2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row>
    <row r="517" spans="1:23" ht="56.2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row>
    <row r="518" spans="1:23" ht="56.2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row>
    <row r="519" spans="1:23" ht="56.2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row>
    <row r="520" spans="1:23" ht="56.2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row>
    <row r="521" spans="1:23" ht="56.2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row>
    <row r="522" spans="1:23" ht="56.2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row>
    <row r="523" spans="1:23" ht="56.2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row>
    <row r="524" spans="1:23" ht="56.2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row>
    <row r="525" spans="1:23" ht="56.2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row>
    <row r="526" spans="1:23" ht="56.2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row>
    <row r="527" spans="1:23" ht="56.2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row>
    <row r="528" spans="1:23" ht="56.2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row>
    <row r="529" spans="1:23" ht="56.2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row>
    <row r="530" spans="1:23" ht="56.2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row>
    <row r="531" spans="1:23" ht="56.2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row>
    <row r="532" spans="1:23" ht="56.2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row>
    <row r="533" spans="1:23" ht="56.2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row>
    <row r="534" spans="1:23" ht="56.2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row>
    <row r="535" spans="1:23" ht="56.2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row>
    <row r="536" spans="1:23" ht="56.2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row>
    <row r="537" spans="1:23" ht="56.2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row>
    <row r="538" spans="1:23" ht="56.2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row>
    <row r="539" spans="1:23" ht="56.2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row>
    <row r="540" spans="1:23" ht="56.2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row>
    <row r="541" spans="1:23" ht="56.2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row>
    <row r="542" spans="1:23" ht="56.2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row>
    <row r="543" spans="1:23" ht="56.2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row>
    <row r="544" spans="1:23" ht="56.2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row>
    <row r="545" spans="1:23" ht="56.2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row>
    <row r="546" spans="1:23" ht="56.2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row>
    <row r="547" spans="1:23" ht="56.2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row>
    <row r="548" spans="1:23" ht="56.2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row>
    <row r="549" spans="1:23" ht="56.2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row>
    <row r="550" spans="1:23" ht="56.2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row>
    <row r="551" spans="1:23" ht="56.2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row>
    <row r="552" spans="1:23" ht="56.2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row>
    <row r="553" spans="1:23" ht="56.2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row>
    <row r="554" spans="1:23" ht="56.2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row>
    <row r="555" spans="1:23" ht="56.2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row>
    <row r="556" spans="1:23" ht="56.2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row>
    <row r="557" spans="1:23" ht="56.2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row>
    <row r="558" spans="1:23" ht="56.2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row>
    <row r="559" spans="1:23" ht="56.2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row>
    <row r="560" spans="1:23" ht="56.2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row>
    <row r="561" spans="1:23" ht="56.2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row>
    <row r="562" spans="1:23" ht="56.2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row>
    <row r="563" spans="1:23" ht="56.2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row>
    <row r="564" spans="1:23" ht="56.2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row>
    <row r="565" spans="1:23" ht="56.2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row>
    <row r="566" spans="1:23" ht="56.2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row>
    <row r="567" spans="1:23" ht="56.2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row>
    <row r="568" spans="1:23" ht="56.2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row>
    <row r="569" spans="1:23" ht="56.2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row>
    <row r="570" spans="1:23" ht="56.2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row>
    <row r="571" spans="1:23" ht="56.2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row>
    <row r="572" spans="1:23" ht="56.2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row>
    <row r="573" spans="1:23" ht="56.2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row>
    <row r="574" spans="1:23" ht="56.2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row>
    <row r="575" spans="1:23" ht="56.2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row>
    <row r="576" spans="1:23" ht="56.2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row>
    <row r="577" spans="1:23" ht="56.2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row>
    <row r="578" spans="1:23" ht="56.2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row>
    <row r="579" spans="1:23" ht="56.2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row>
    <row r="580" spans="1:23" ht="56.2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row>
    <row r="581" spans="1:23" ht="56.2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row>
    <row r="582" spans="1:23" ht="56.2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row>
    <row r="583" spans="1:23" ht="56.2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row>
    <row r="584" spans="1:23" ht="56.2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row>
    <row r="585" spans="1:23" ht="56.2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row>
    <row r="586" spans="1:23" ht="56.2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row>
    <row r="587" spans="1:23" ht="56.2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row>
    <row r="588" spans="1:23" ht="56.2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row>
    <row r="589" spans="1:23" ht="56.2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row>
    <row r="590" spans="1:23" ht="56.2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row>
    <row r="591" spans="1:23" ht="56.2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row>
    <row r="592" spans="1:23" ht="56.2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row>
    <row r="593" spans="1:23" ht="56.2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row>
    <row r="594" spans="1:23" ht="56.2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row>
    <row r="595" spans="1:23" ht="56.2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row>
    <row r="596" spans="1:23" ht="56.2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row>
    <row r="597" spans="1:23" ht="56.2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row>
    <row r="598" spans="1:23" ht="56.2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row>
    <row r="599" spans="1:23" ht="56.2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row>
    <row r="600" spans="1:23" ht="56.2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row>
    <row r="601" spans="1:23" ht="56.2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row>
    <row r="602" spans="1:23" ht="56.2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row>
    <row r="603" spans="1:23" ht="56.2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row>
    <row r="604" spans="1:23" ht="56.2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row>
    <row r="605" spans="1:23" ht="56.2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row>
    <row r="606" spans="1:23" ht="56.2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row>
    <row r="607" spans="1:23" ht="56.2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row>
    <row r="608" spans="1:23" ht="56.2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row>
    <row r="609" spans="1:23" ht="56.2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row>
    <row r="610" spans="1:23" ht="56.2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row>
    <row r="611" spans="1:23" ht="56.2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row>
    <row r="612" spans="1:23" ht="56.2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row>
    <row r="613" spans="1:23" ht="56.2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row>
    <row r="614" spans="1:23" ht="56.2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row>
    <row r="615" spans="1:23" ht="56.2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row>
    <row r="616" spans="1:23" ht="56.2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row>
    <row r="617" spans="1:23" ht="56.2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row>
    <row r="618" spans="1:23" ht="56.2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row>
    <row r="619" spans="1:23" ht="56.2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row>
    <row r="620" spans="1:23" ht="56.2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row>
    <row r="621" spans="1:23" ht="56.2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row>
    <row r="622" spans="1:23" ht="56.2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row>
    <row r="623" spans="1:23" ht="56.2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row>
    <row r="624" spans="1:23" ht="56.2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row>
    <row r="625" spans="1:23" ht="56.2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row>
    <row r="626" spans="1:23" ht="56.2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row>
    <row r="627" spans="1:23" ht="56.2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row>
    <row r="628" spans="1:23" ht="56.2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row>
    <row r="629" spans="1:23" ht="56.2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row>
    <row r="630" spans="1:23" ht="56.2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row>
    <row r="631" spans="1:23" ht="56.2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row>
    <row r="632" spans="1:23" ht="56.2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row>
    <row r="633" spans="1:23" ht="56.2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row>
    <row r="634" spans="1:23" ht="56.2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row>
    <row r="635" spans="1:23" ht="56.2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row>
    <row r="636" spans="1:23" ht="56.2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row>
    <row r="637" spans="1:23" ht="56.2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row>
    <row r="638" spans="1:23" ht="56.2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row>
    <row r="639" spans="1:23" ht="56.2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row>
    <row r="640" spans="1:23" ht="56.2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row>
    <row r="641" spans="1:23" ht="56.2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row>
    <row r="642" spans="1:23" ht="56.2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row>
    <row r="643" spans="1:23" ht="56.2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row>
    <row r="644" spans="1:23" ht="56.2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row>
    <row r="645" spans="1:23" ht="56.2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row>
    <row r="646" spans="1:23" ht="56.2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row>
    <row r="647" spans="1:23" ht="56.2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row>
    <row r="648" spans="1:23" ht="56.2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row>
    <row r="649" spans="1:23" ht="56.2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row>
    <row r="650" spans="1:23" ht="56.2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row>
    <row r="651" spans="1:23" ht="56.2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row>
    <row r="652" spans="1:23" ht="56.2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row>
    <row r="653" spans="1:23" ht="56.2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row>
    <row r="654" spans="1:23" ht="56.2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row>
    <row r="655" spans="1:23" ht="56.2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row>
    <row r="656" spans="1:23" ht="56.2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row>
    <row r="657" spans="1:23" ht="56.2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row>
    <row r="658" spans="1:23" ht="56.2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row>
    <row r="659" spans="1:23" ht="56.2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row>
    <row r="660" spans="1:23" ht="56.2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row>
    <row r="661" spans="1:23" ht="56.2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row>
    <row r="662" spans="1:23" ht="56.2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row>
    <row r="663" spans="1:23" ht="56.2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row>
    <row r="664" spans="1:23" ht="56.2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row>
    <row r="665" spans="1:23" ht="56.2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row>
    <row r="666" spans="1:23" ht="56.2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row>
    <row r="667" spans="1:23" ht="56.2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row>
    <row r="668" spans="1:23" ht="56.2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row>
    <row r="669" spans="1:23" ht="56.2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row>
    <row r="670" spans="1:23" ht="56.2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row>
    <row r="671" spans="1:23" ht="56.2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row>
    <row r="672" spans="1:23" ht="56.2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row>
    <row r="673" spans="1:23" ht="56.2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row>
    <row r="674" spans="1:23" ht="56.2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row>
    <row r="675" spans="1:23" ht="56.2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row>
    <row r="676" spans="1:23" ht="56.2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row>
    <row r="677" spans="1:23" ht="56.2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row>
    <row r="678" spans="1:23" ht="56.2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row>
    <row r="679" spans="1:23" ht="56.2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row>
    <row r="680" spans="1:23" ht="56.2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row>
    <row r="681" spans="1:23" ht="56.2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row>
    <row r="682" spans="1:23" ht="56.2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row>
    <row r="683" spans="1:23" ht="56.2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row>
    <row r="684" spans="1:23" ht="56.2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row>
    <row r="685" spans="1:23" ht="56.2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row>
    <row r="686" spans="1:23" ht="56.2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row>
    <row r="687" spans="1:23" ht="56.2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row>
    <row r="688" spans="1:23" ht="56.2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row>
    <row r="689" spans="1:23" ht="56.2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row>
    <row r="690" spans="1:23" ht="56.2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row>
    <row r="691" spans="1:23" ht="56.2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row>
    <row r="692" spans="1:23" ht="56.2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row>
    <row r="693" spans="1:23" ht="56.2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row>
    <row r="694" spans="1:23" ht="56.2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row>
    <row r="695" spans="1:23" ht="56.2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row>
    <row r="696" spans="1:23" ht="56.2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row>
    <row r="697" spans="1:23" ht="56.2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row>
    <row r="698" spans="1:23" ht="56.2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row>
    <row r="699" spans="1:23" ht="56.2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row>
    <row r="700" spans="1:23" ht="56.2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row>
    <row r="701" spans="1:23" ht="56.2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row>
    <row r="702" spans="1:23" ht="56.2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row>
    <row r="703" spans="1:23" ht="56.2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row>
    <row r="704" spans="1:23" ht="56.2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row>
    <row r="705" spans="1:23" ht="56.2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row>
    <row r="706" spans="1:23" ht="56.2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row>
    <row r="707" spans="1:23" ht="56.2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row>
    <row r="708" spans="1:23" ht="56.2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row>
    <row r="709" spans="1:23" ht="56.2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row>
    <row r="710" spans="1:23" ht="56.2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row>
    <row r="711" spans="1:23" ht="56.2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row>
    <row r="712" spans="1:23" ht="56.2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row>
    <row r="713" spans="1:23" ht="56.2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row>
    <row r="714" spans="1:23" ht="56.2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row>
    <row r="715" spans="1:23" ht="56.2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row>
    <row r="716" spans="1:23" ht="56.2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row>
    <row r="717" spans="1:23" ht="56.2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row>
    <row r="718" spans="1:23" ht="56.2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row>
    <row r="719" spans="1:23" ht="56.2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row>
    <row r="720" spans="1:23" ht="56.2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row>
    <row r="721" spans="1:23" ht="56.2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row>
    <row r="722" spans="1:23" ht="56.2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row>
    <row r="723" spans="1:23" ht="56.2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row>
    <row r="724" spans="1:23" ht="56.2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row>
    <row r="725" spans="1:23" ht="56.2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row>
    <row r="726" spans="1:23" ht="56.2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row>
    <row r="727" spans="1:23" ht="56.2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row>
    <row r="728" spans="1:23" ht="56.2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row>
    <row r="729" spans="1:23" ht="56.2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row>
    <row r="730" spans="1:23" ht="56.2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row>
    <row r="731" spans="1:23" ht="56.2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row>
    <row r="732" spans="1:23" ht="56.2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row>
    <row r="733" spans="1:23" ht="56.2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row>
    <row r="734" spans="1:23" ht="56.2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row>
    <row r="735" spans="1:23" ht="56.2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row>
    <row r="736" spans="1:23" ht="56.2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row>
    <row r="737" spans="1:23" ht="56.2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row>
    <row r="738" spans="1:23" ht="56.2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row>
    <row r="739" spans="1:23" ht="56.2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row>
    <row r="740" spans="1:23" ht="56.2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row>
    <row r="741" spans="1:23" ht="56.2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row>
    <row r="742" spans="1:23" ht="56.2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row>
    <row r="743" spans="1:23" ht="56.2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row>
    <row r="744" spans="1:23" ht="56.2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row>
    <row r="745" spans="1:23" ht="56.2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row>
    <row r="746" spans="1:23" ht="56.2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row>
    <row r="747" spans="1:23" ht="56.2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row>
    <row r="748" spans="1:23" ht="56.2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row>
    <row r="749" spans="1:23" ht="56.2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row>
    <row r="750" spans="1:23" ht="56.2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row>
    <row r="751" spans="1:23" ht="56.2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row>
    <row r="752" spans="1:23" ht="56.2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row>
    <row r="753" spans="1:23" ht="56.2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row>
    <row r="754" spans="1:23" ht="56.2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row>
    <row r="755" spans="1:23" ht="56.2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row>
    <row r="756" spans="1:23" ht="56.2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row>
    <row r="757" spans="1:23" ht="56.2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row>
    <row r="758" spans="1:23" ht="56.2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row>
    <row r="759" spans="1:23" ht="56.2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row>
    <row r="760" spans="1:23" ht="56.2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row>
    <row r="761" spans="1:23" ht="56.2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row>
    <row r="762" spans="1:23" ht="56.2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row>
    <row r="763" spans="1:23" ht="56.2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row>
    <row r="764" spans="1:23" ht="56.2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row>
    <row r="765" spans="1:23" ht="56.2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row>
    <row r="766" spans="1:23" ht="56.2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row>
    <row r="767" spans="1:23" ht="56.2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row>
    <row r="768" spans="1:23" ht="56.2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row>
    <row r="769" spans="1:23" ht="56.2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row>
    <row r="770" spans="1:23" ht="56.2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row>
    <row r="771" spans="1:23" ht="56.2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row>
    <row r="772" spans="1:23" ht="56.2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row>
    <row r="773" spans="1:23" ht="56.2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row>
    <row r="774" spans="1:23" ht="56.2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row>
    <row r="775" spans="1:23" ht="56.2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row>
    <row r="776" spans="1:23" ht="56.2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row>
    <row r="777" spans="1:23" ht="56.2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row>
    <row r="778" spans="1:23" ht="56.2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row>
    <row r="779" spans="1:23" ht="56.2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row>
    <row r="780" spans="1:23" ht="56.2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row>
    <row r="781" spans="1:23" ht="56.2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row>
    <row r="782" spans="1:23" ht="56.2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row>
    <row r="783" spans="1:23" ht="56.2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row>
    <row r="784" spans="1:23" ht="56.2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row>
    <row r="785" spans="1:23" ht="56.2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row>
    <row r="786" spans="1:23" ht="56.2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row>
    <row r="787" spans="1:23" ht="56.2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row>
    <row r="788" spans="1:23" ht="56.2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row>
    <row r="789" spans="1:23" ht="56.2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row>
    <row r="790" spans="1:23" ht="56.2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row>
    <row r="791" spans="1:23" ht="56.2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row>
    <row r="792" spans="1:23" ht="56.2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row>
    <row r="793" spans="1:23" ht="56.2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row>
    <row r="794" spans="1:23" ht="56.2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row>
    <row r="795" spans="1:23" ht="56.2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row>
    <row r="796" spans="1:23" ht="56.2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row>
    <row r="797" spans="1:23" ht="56.2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row>
    <row r="798" spans="1:23" ht="56.2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row>
    <row r="799" spans="1:23" ht="56.2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row>
    <row r="800" spans="1:23" ht="56.2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row>
    <row r="801" spans="1:23" ht="56.2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row>
    <row r="802" spans="1:23" ht="56.2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row>
    <row r="803" spans="1:23" ht="56.2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row>
    <row r="804" spans="1:23" ht="56.2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row>
    <row r="805" spans="1:23" ht="56.2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row>
    <row r="806" spans="1:23" ht="56.2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row>
    <row r="807" spans="1:23" ht="56.2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row>
    <row r="808" spans="1:23" ht="56.2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row>
    <row r="809" spans="1:23" ht="56.2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row>
    <row r="810" spans="1:23" ht="56.2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row>
    <row r="811" spans="1:23" ht="56.2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row>
    <row r="812" spans="1:23" ht="56.2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row>
    <row r="813" spans="1:23" ht="56.2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row>
    <row r="814" spans="1:23" ht="56.2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row>
    <row r="815" spans="1:23" ht="56.2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row>
    <row r="816" spans="1:23" ht="56.2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row>
    <row r="817" spans="1:23" ht="56.2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row>
    <row r="818" spans="1:23" ht="56.2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row>
    <row r="819" spans="1:23" ht="56.2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row>
    <row r="820" spans="1:23" ht="56.2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row>
    <row r="821" spans="1:23" ht="56.2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row>
    <row r="822" spans="1:23" ht="56.2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row>
    <row r="823" spans="1:23" ht="56.2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row>
    <row r="824" spans="1:23" ht="56.2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row>
    <row r="825" spans="1:23" ht="56.2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row>
    <row r="826" spans="1:23" ht="56.2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row>
    <row r="827" spans="1:23" ht="56.2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row>
    <row r="828" spans="1:23" ht="56.2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row>
    <row r="829" spans="1:23" ht="56.2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row>
    <row r="830" spans="1:23" ht="56.2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row>
    <row r="831" spans="1:23" ht="56.2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row>
    <row r="832" spans="1:23" ht="56.2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row>
    <row r="833" spans="1:23" ht="56.2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row>
    <row r="834" spans="1:23" ht="56.2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row>
    <row r="835" spans="1:23" ht="56.2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row>
    <row r="836" spans="1:23" ht="56.2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row>
    <row r="837" spans="1:23" ht="56.2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row>
    <row r="838" spans="1:23" ht="56.2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row>
    <row r="839" spans="1:23" ht="56.2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row>
    <row r="840" spans="1:23" ht="56.2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row>
    <row r="841" spans="1:23" ht="56.2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row>
    <row r="842" spans="1:23" ht="56.2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row>
    <row r="843" spans="1:23" ht="56.2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row>
    <row r="844" spans="1:23" ht="56.2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row>
    <row r="845" spans="1:23" ht="56.2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row>
    <row r="846" spans="1:23" ht="56.2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row>
    <row r="847" spans="1:23" ht="56.2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row>
    <row r="848" spans="1:23" ht="56.2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row>
    <row r="849" spans="1:23" ht="56.2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row>
    <row r="850" spans="1:23" ht="56.2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row>
    <row r="851" spans="1:23" ht="56.2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row>
    <row r="852" spans="1:23" ht="56.2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row>
    <row r="853" spans="1:23" ht="56.2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row>
    <row r="854" spans="1:23" ht="56.2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row>
    <row r="855" spans="1:23" ht="56.2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row>
    <row r="856" spans="1:23" ht="56.2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row>
    <row r="857" spans="1:23" ht="56.2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row>
    <row r="858" spans="1:23" ht="56.2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row>
    <row r="859" spans="1:23" ht="56.2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row>
    <row r="860" spans="1:23" ht="56.2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row>
    <row r="861" spans="1:23" ht="56.2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row>
    <row r="862" spans="1:23" ht="56.2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row>
    <row r="863" spans="1:23" ht="56.2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row>
    <row r="864" spans="1:23" ht="56.2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row>
    <row r="865" spans="1:23" ht="56.2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row>
    <row r="866" spans="1:23" ht="56.2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row>
    <row r="867" spans="1:23" ht="56.2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row>
    <row r="868" spans="1:23" ht="56.2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row>
    <row r="869" spans="1:23" ht="56.2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row>
    <row r="870" spans="1:23" ht="56.2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row>
    <row r="871" spans="1:23" ht="56.2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row>
    <row r="872" spans="1:23" ht="56.2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row>
    <row r="873" spans="1:23" ht="56.2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row>
    <row r="874" spans="1:23" ht="56.2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row>
    <row r="875" spans="1:23" ht="56.2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row>
    <row r="876" spans="1:23" ht="56.2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row>
    <row r="877" spans="1:23" ht="56.2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row>
    <row r="878" spans="1:23" ht="56.2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row>
    <row r="879" spans="1:23" ht="56.2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row>
    <row r="880" spans="1:23" ht="56.2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row>
    <row r="881" spans="1:23" ht="56.2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row>
    <row r="882" spans="1:23" ht="56.2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row>
    <row r="883" spans="1:23" ht="56.2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row>
    <row r="884" spans="1:23" ht="56.2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row>
    <row r="885" spans="1:23" ht="56.2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row>
    <row r="886" spans="1:23" ht="56.2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row>
    <row r="887" spans="1:23" ht="56.2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row>
    <row r="888" spans="1:23" ht="56.2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row>
    <row r="889" spans="1:23" ht="56.2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row>
    <row r="890" spans="1:23" ht="56.2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row>
    <row r="891" spans="1:23" ht="56.2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row>
    <row r="892" spans="1:23" ht="56.2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row>
    <row r="893" spans="1:23" ht="56.2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row>
    <row r="894" spans="1:23" ht="56.2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row>
    <row r="895" spans="1:23" ht="56.2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row>
    <row r="896" spans="1:23" ht="56.2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row>
    <row r="897" spans="1:23" ht="56.2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row>
    <row r="898" spans="1:23" ht="56.2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row>
    <row r="899" spans="1:23" ht="56.2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row>
    <row r="900" spans="1:23" ht="56.2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row>
    <row r="901" spans="1:23" ht="56.2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row>
    <row r="902" spans="1:23" ht="56.2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row>
    <row r="903" spans="1:23" ht="56.2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row>
    <row r="904" spans="1:23" ht="56.2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row>
    <row r="905" spans="1:23" ht="56.2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row>
    <row r="906" spans="1:23" ht="56.2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row>
    <row r="907" spans="1:23" ht="56.2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row>
    <row r="908" spans="1:23" ht="56.2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row>
    <row r="909" spans="1:23" ht="56.2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row>
    <row r="910" spans="1:23" ht="56.2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row>
    <row r="911" spans="1:23" ht="56.2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row>
    <row r="912" spans="1:23" ht="56.2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row>
    <row r="913" spans="1:23" ht="56.2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row>
    <row r="914" spans="1:23" ht="56.2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row>
    <row r="915" spans="1:23" ht="56.2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row>
    <row r="916" spans="1:23" ht="56.2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row>
    <row r="917" spans="1:23" ht="56.2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row>
    <row r="918" spans="1:23" ht="56.2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row>
    <row r="919" spans="1:23" ht="56.2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row>
    <row r="920" spans="1:23" ht="56.2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row>
    <row r="921" spans="1:23" ht="56.2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row>
    <row r="922" spans="1:23" ht="56.2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row>
    <row r="923" spans="1:23" ht="56.2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row>
    <row r="924" spans="1:23" ht="56.2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row>
    <row r="925" spans="1:23" ht="56.2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row>
    <row r="926" spans="1:23" ht="56.2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row>
    <row r="927" spans="1:23" ht="56.2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row>
    <row r="928" spans="1:23" ht="56.2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row>
    <row r="929" spans="1:23" ht="56.2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row>
    <row r="930" spans="1:23" ht="56.2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row>
    <row r="931" spans="1:23" ht="56.2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row>
    <row r="932" spans="1:23" ht="56.2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row>
    <row r="933" spans="1:23" ht="56.2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row>
    <row r="934" spans="1:23" ht="56.2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row>
    <row r="935" spans="1:23" ht="56.2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row>
    <row r="936" spans="1:23" ht="56.2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row>
    <row r="937" spans="1:23" ht="56.2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row>
    <row r="938" spans="1:23" ht="56.2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row>
    <row r="939" spans="1:23" ht="56.2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row>
    <row r="940" spans="1:23" ht="56.2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row>
    <row r="941" spans="1:23" ht="56.2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row>
    <row r="942" spans="1:23" ht="56.2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row>
    <row r="943" spans="1:23" ht="56.2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row>
    <row r="944" spans="1:23" ht="56.2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row>
    <row r="945" spans="1:23" ht="56.2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row>
    <row r="946" spans="1:23" ht="56.2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row>
    <row r="947" spans="1:23" ht="56.2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row>
    <row r="948" spans="1:23" ht="56.2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row>
    <row r="949" spans="1:23" ht="56.2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row>
    <row r="950" spans="1:23" ht="56.2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row>
    <row r="951" spans="1:23" ht="56.2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row>
    <row r="952" spans="1:23" ht="56.2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row>
    <row r="953" spans="1:23" ht="56.2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row>
    <row r="954" spans="1:23" ht="56.2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row>
    <row r="955" spans="1:23" ht="56.2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row>
    <row r="956" spans="1:23" ht="56.2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row>
    <row r="957" spans="1:23" ht="56.2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row>
    <row r="958" spans="1:23" ht="56.2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row>
    <row r="959" spans="1:23" ht="56.2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row>
    <row r="960" spans="1:23" ht="56.2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row>
    <row r="961" spans="1:23" ht="56.2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row>
    <row r="962" spans="1:23" ht="56.2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row>
    <row r="963" spans="1:23" ht="56.2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row>
    <row r="964" spans="1:23" ht="56.2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row>
    <row r="965" spans="1:23" ht="56.2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row>
    <row r="966" spans="1:23" ht="56.2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row>
    <row r="967" spans="1:23" ht="56.2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row>
    <row r="968" spans="1:23" ht="56.2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row>
    <row r="969" spans="1:23" ht="56.2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row>
    <row r="970" spans="1:23" ht="56.2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row>
    <row r="971" spans="1:23" ht="56.2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row>
    <row r="972" spans="1:23" ht="56.2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row>
    <row r="973" spans="1:23" ht="56.2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row>
    <row r="974" spans="1:23" ht="56.2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row>
    <row r="975" spans="1:23" ht="56.2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row>
    <row r="976" spans="1:23" ht="56.2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row>
    <row r="977" spans="1:23" ht="56.2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row>
    <row r="978" spans="1:23" ht="56.2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row>
    <row r="979" spans="1:23" ht="56.2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row>
    <row r="980" spans="1:23" ht="56.2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row>
    <row r="981" spans="1:23" ht="56.2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row>
    <row r="982" spans="1:23" ht="56.2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row>
    <row r="983" spans="1:23" ht="56.2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row>
    <row r="984" spans="1:23" ht="56.2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row>
    <row r="985" spans="1:23" ht="56.2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row>
    <row r="986" spans="1:23" ht="56.2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row>
    <row r="987" spans="1:23" ht="56.2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row>
    <row r="988" spans="1:23" ht="56.2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row>
    <row r="989" spans="1:23" ht="56.2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row>
    <row r="990" spans="1:23" ht="56.2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row>
    <row r="991" spans="1:23" ht="56.2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row>
    <row r="992" spans="1:23" ht="56.2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row>
    <row r="993" spans="1:23" ht="56.2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row>
    <row r="994" spans="1:23" ht="56.2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row>
    <row r="995" spans="1:23" ht="56.2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row>
    <row r="996" spans="1:23" ht="56.2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row>
    <row r="997" spans="1:23" ht="56.2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row>
    <row r="998" spans="1:23" ht="56.2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row>
    <row r="999" spans="1:23" ht="56.2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row>
    <row r="1000" spans="1:23" ht="56.2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row>
  </sheetData>
  <mergeCells count="1">
    <mergeCell ref="A1:C1"/>
  </mergeCells>
  <hyperlinks>
    <hyperlink ref="B3" r:id="rId1" display="http://www.consiglioveneto.it/crvportal/leggi/1989/89lr0054.html?numLegge=54&amp;annoLegge=1989&amp;tipoLegge=Alr"/>
    <hyperlink ref="C3" r:id="rId2" display="http://bur.regione.veneto.it/BurvServices/Pubblica/DettaglioDgr.aspx?id=178091&amp;highlight=true"/>
    <hyperlink ref="B4" r:id="rId3" display="http://www.consiglioveneto.it/crvportal/leggi/1987/87lr0044.html?numLegge=44&amp;annoLegge=1987&amp;tipoLegge=Alr"/>
    <hyperlink ref="C4" r:id="rId4" display="http://bur.regione.veneto.it/BurvServices/Pubblica/DettaglioDgr.aspx?id=191022"/>
    <hyperlink ref="B5" r:id="rId5" display="http://www.consiglioveneto.it/crvportal/leggi/1987/87lr0044.html?numLegge=44&amp;annoLegge=1987&amp;tipoLegge=Alr"/>
    <hyperlink ref="C5" r:id="rId6" display="http://bur.regione.veneto.it/BurvServices/Pubblica/DettaglioDgr.aspx?id=191022"/>
    <hyperlink ref="B6" r:id="rId7" display="http://www.consiglioveneto.it/crvportal/leggi/1987/87lr0044.html?numLegge=44&amp;annoLegge=1987&amp;tipoLegge=Alr"/>
    <hyperlink ref="C6" r:id="rId8" display="http://bur.regione.veneto.it/BurvServices/Pubblica/DettaglioDgr.aspx?id=191022"/>
    <hyperlink ref="B7" r:id="rId9" display="http://www.camera.it/parlam/leggi/09077l.htm"/>
    <hyperlink ref="C7" r:id="rId10" display="http://bur.regione.veneto.it/BurvServices/Pubblica/DettaglioDgr.aspx?id=284063"/>
    <hyperlink ref="B8" r:id="rId11" display="http://www.camera.it/parlam/leggi/09077l.htm"/>
    <hyperlink ref="C8" r:id="rId12" display="http://bur.regione.veneto.it/BurvServices/Pubblica/DettaglioDgr.aspx?id=284063"/>
    <hyperlink ref="B9" r:id="rId13" display="http://www.camera.it/parlam/leggi/09077l.htm"/>
    <hyperlink ref="C9" r:id="rId14" display="http://bur.regione.veneto.it/BurvServices/Pubblica/DettaglioDgr.aspx?id=284063"/>
    <hyperlink ref="B10" r:id="rId15" display="http://www.normattiva.it/uri-res/N2Ls?urn:nir:stato:legge:2015-07-13;107"/>
    <hyperlink ref="C10" r:id="rId16" display="http://bur.regione.veneto.it/BurvServices/pubblica/DettaglioDgr.aspx?id=306708"/>
    <hyperlink ref="B11" r:id="rId17" display="http://www.gazzettaufficiale.it/eli/id/2013/11/11/13G00172/sg"/>
    <hyperlink ref="C11" r:id="rId18" display="http://bur.regione.veneto.it/BurvServices/pubblica/DettaglioDgr.aspx?id=292071"/>
    <hyperlink ref="B12" r:id="rId19" display="http://www.consiglioveneto.it/crvportal/leggi/2003/03lr0027.html?numLegge=27&amp;annoLegge=2003&amp;tipoLegge=Alr"/>
    <hyperlink ref="C12" r:id="rId20" display="http://bur.regione.veneto.it/BurvServices/Pubblica/DettaglioDgr.aspx?id=279100"/>
    <hyperlink ref="B13" r:id="rId21" display="http://www.consiglioveneto.it/crvportal/leggi/1999/99lr0054.html?numLegge=54&amp;annoLegge=1999&amp;tipoLegge=Alr"/>
    <hyperlink ref="C13" r:id="rId22" display="http://bur.regione.veneto.it/BurvServices/Pubblica/DettaglioDgr.aspx?id=214375"/>
    <hyperlink ref="B14" r:id="rId23" display="http://www.consiglioveneto.it/crvportal/leggi/1999/99lr0059.html?numLegge=59&amp;annoLegge=1999&amp;tipoLegge=Alr"/>
    <hyperlink ref="C14" r:id="rId24" display="http://bur.regione.veneto.it/BurvServices/Pubblica/DettaglioDgr.aspx?id=278023"/>
    <hyperlink ref="B15" r:id="rId25" display="http://www.consiglioveneto.it/crvportal/leggi/1999/99lr0059.html?numLegge=59&amp;annoLegge=1999&amp;tipoLegge=Alr"/>
    <hyperlink ref="C15" r:id="rId26" display="http://bur.regione.veneto.it/BurvServices/pubblica/DettaglioDgr.aspx?id=278023"/>
    <hyperlink ref="B16" r:id="rId27" display="http://www.consiglioveneto.it/crvportal/leggi/2001/01lr0002.html?numLegge=2&amp;annoLegge=2001&amp;tipoLegge=Alr"/>
    <hyperlink ref="C16" r:id="rId28" display="http://bur.regione.veneto.it/BurvServices/Pubblica/DettaglioDgr.aspx?id=215969&amp;highlight=true"/>
    <hyperlink ref="B17" r:id="rId29" display="http://www.consiglioveneto.it/crvportal/leggi/2007/07lr0004.html?numLegge=4&amp;annoLegge=2007&amp;tipoLegge=Alr"/>
    <hyperlink ref="C17" r:id="rId30" display="http://bur.regione.veneto.it/BurvServices/Pubblica/DettaglioDgr.aspx?id=216914"/>
    <hyperlink ref="B18" r:id="rId31" display="http://www.consiglioveneto.it/crvportal/leggi/2007/07lr0016.html?numLegge=16&amp;annoLegge=2007&amp;tipoLegge=Alr"/>
    <hyperlink ref="C18" r:id="rId32" display="http://bur.regione.veneto.it/BurvServices/Pubblica/DettaglioDgr.aspx?id=222920"/>
    <hyperlink ref="B19" r:id="rId33" display="http://www.consiglioveneto.it/crvportal/leggi/2007/07lr0016.html?numLegge=16&amp;annoLegge=2007&amp;tipoLegge=Alr"/>
    <hyperlink ref="C19" r:id="rId34" display="http://bur.regione.veneto.it/BurvServices/Pubblica/DettaglioDgr.aspx?id=209201"/>
    <hyperlink ref="B20" r:id="rId35" display="http://www.consiglioveneto.it/crvportal/leggi/2006/06lr0002.html?numLegge=2&amp;annoLegge=2006&amp;tipoLegge=Alr"/>
    <hyperlink ref="C20" r:id="rId36" display="http://bur.regione.veneto.it/BurvServices/Pubblica/DettaglioDgr.aspx?id=222838&amp;highlight=true"/>
    <hyperlink ref="B21" r:id="rId37" display="http://www.consiglioveneto.it/crvportal/leggi/1997/97lr0006.html?numLegge=6&amp;annoLegge=1997&amp;tipoLegge=Alr"/>
    <hyperlink ref="C21" r:id="rId38" display="http://bur.regione.veneto.it/BurvServices/pubblica/DettaglioDgr.aspx?id=230784"/>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C1004"/>
  <sheetViews>
    <sheetView workbookViewId="0">
      <selection sqref="A1:C1"/>
    </sheetView>
  </sheetViews>
  <sheetFormatPr defaultColWidth="46.85546875" defaultRowHeight="56.25" customHeight="1"/>
  <sheetData>
    <row r="1" spans="1:3" ht="45" customHeight="1">
      <c r="A1" s="60" t="s">
        <v>426</v>
      </c>
      <c r="B1" s="51"/>
      <c r="C1" s="51"/>
    </row>
    <row r="2" spans="1:3" ht="56.25" customHeight="1">
      <c r="A2" s="1" t="s">
        <v>1</v>
      </c>
      <c r="B2" s="2" t="s">
        <v>2</v>
      </c>
      <c r="C2" s="2" t="s">
        <v>3</v>
      </c>
    </row>
    <row r="3" spans="1:3" ht="56.25" customHeight="1">
      <c r="A3" s="8" t="s">
        <v>271</v>
      </c>
      <c r="B3" s="4" t="str">
        <f>HYPERLINK("http://www.gazzettaufficiale.it/eli/id/2015/06/24/15G00095/sg","DECRETO LEGISLATIVO 15 giugno 2015, n. 81 ")</f>
        <v xml:space="preserve">DECRETO LEGISLATIVO 15 giugno 2015, n. 81 </v>
      </c>
      <c r="C3" s="4" t="str">
        <f>HYPERLINK("http://bur.regione.veneto.it/BurvServices/pubblica/DettaglioDgr.aspx?id=314294","Bur n. 4 del 15 gennaio 2016 Dgr.  n. 2025 del 23 dicembre 2015")</f>
        <v>Bur n. 4 del 15 gennaio 2016 Dgr.  n. 2025 del 23 dicembre 2015</v>
      </c>
    </row>
    <row r="4" spans="1:3" ht="56.25" customHeight="1">
      <c r="A4" s="44" t="s">
        <v>272</v>
      </c>
      <c r="B4" s="4" t="str">
        <f>HYPERLINK("http://www.regione.veneto.it/web/guest/programma-operativo-fse-2014-2020","Programma Operativo Regionale Fondo Sociale Europeo 2014-2020 “Investimenti in favore della crescita e dell'occupazione”")</f>
        <v>Programma Operativo Regionale Fondo Sociale Europeo 2014-2020 “Investimenti in favore della crescita e dell'occupazione”</v>
      </c>
      <c r="C4" s="4" t="str">
        <f>HYPERLINK("http://bur.regione.veneto.it/BurvServices/Pubblica/DettaglioDgr.aspx?id=313419","Bur n. 118 del 18 dicembre 2015 Dgr. n. 1842 del 09 dicembre 2015")</f>
        <v>Bur n. 118 del 18 dicembre 2015 Dgr. n. 1842 del 09 dicembre 2015</v>
      </c>
    </row>
    <row r="5" spans="1:3" ht="56.25" customHeight="1">
      <c r="A5" s="16" t="s">
        <v>273</v>
      </c>
      <c r="B5" s="4" t="str">
        <f t="shared" ref="B5:B6" si="0">HYPERLINK("http://www.regione.veneto.it/web/guest/programma-operativo-fse-2014-2020","Programma Operativo Regionale 2014-2020 - Fondo Sociale Europeo – Ob. Competitività
Regionale e Occupazione - Reg. (UE) n. 1303/2013, Reg. (UE) n. 1304/2013. Asse I -
Occupabilità")</f>
        <v>Programma Operativo Regionale 2014-2020 - Fondo Sociale Europeo – Ob. Competitività
Regionale e Occupazione - Reg. (UE) n. 1303/2013, Reg. (UE) n. 1304/2013. Asse I -
Occupabilità</v>
      </c>
      <c r="C5" s="4" t="str">
        <f>HYPERLINK("http://bur.regione.veneto.it/BurvServices/pubblica/DettaglioDgr.aspx?id=313886","Bur n. 125 del 31 dicembre 2015 Dgr. n. 2020 del 23 dicembre 2015")</f>
        <v>Bur n. 125 del 31 dicembre 2015 Dgr. n. 2020 del 23 dicembre 2015</v>
      </c>
    </row>
    <row r="6" spans="1:3" ht="56.25" customHeight="1">
      <c r="A6" s="16" t="s">
        <v>274</v>
      </c>
      <c r="B6" s="4" t="str">
        <f t="shared" si="0"/>
        <v>Programma Operativo Regionale 2014-2020 - Fondo Sociale Europeo – Ob. Competitività
Regionale e Occupazione - Reg. (UE) n. 1303/2013, Reg. (UE) n. 1304/2013. Asse I -
Occupabilità</v>
      </c>
      <c r="C6" s="4" t="str">
        <f>HYPERLINK("http://bur.regione.veneto.it/BurvServices/pubblica/DettaglioDgr.aspx?id=308773","Bur n. 101 del 23 ottobre 2015
Dgr. n. 1358 del 09 ottobre 2015
")</f>
        <v xml:space="preserve">Bur n. 101 del 23 ottobre 2015
Dgr. n. 1358 del 09 ottobre 2015
</v>
      </c>
    </row>
    <row r="7" spans="1:3" ht="56.25" customHeight="1">
      <c r="A7" s="16" t="s">
        <v>275</v>
      </c>
      <c r="B7" s="4" t="str">
        <f>HYPERLINK("http://www.regione.veneto.it/web/guest/programma-operativo-fse-2014-2020","Programma Operativo Regionale 2014-2020 - Fondo Sociale Europeo – Ob. Competitività Regionale e Occupazione - Reg. (UE) n. 1303/2013, Reg. (UE) n. 1304/2013. Asse II - Inclusione Sociale - Modalità a sportello – Anno 2016.
")</f>
        <v xml:space="preserve">Programma Operativo Regionale 2014-2020 - Fondo Sociale Europeo – Ob. Competitività Regionale e Occupazione - Reg. (UE) n. 1303/2013, Reg. (UE) n. 1304/2013. Asse II - Inclusione Sociale - Modalità a sportello – Anno 2016.
</v>
      </c>
      <c r="C7" s="4" t="str">
        <f>HYPERLINK("http://bur.regione.veneto.it/BurvServices/pubblica/DettaglioDgr.aspx?id=313885","Bur n. 125 del 31 dicembre 2015 Dgr.  n. n. 2021 del 23 dicembre 2015")</f>
        <v>Bur n. 125 del 31 dicembre 2015 Dgr.  n. n. 2021 del 23 dicembre 2015</v>
      </c>
    </row>
    <row r="8" spans="1:3" ht="56.25" customHeight="1">
      <c r="A8" s="16" t="s">
        <v>275</v>
      </c>
      <c r="B8" s="4" t="s">
        <v>276</v>
      </c>
      <c r="C8" s="4" t="str">
        <f>HYPERLINK("http://bur.regione.veneto.it/BurvServices/pubblica/DettaglioDgr.aspx?id=301101","Bur n. 68 del 10 luglio 2015
Dgr.n. 840 del 29 giugno 2015
")</f>
        <v xml:space="preserve">Bur n. 68 del 10 luglio 2015
Dgr.n. 840 del 29 giugno 2015
</v>
      </c>
    </row>
    <row r="9" spans="1:3" ht="56.25" customHeight="1">
      <c r="A9" s="16" t="s">
        <v>277</v>
      </c>
      <c r="B9" s="4" t="str">
        <f t="shared" ref="B9:B10" si="1">HYPERLINK("http://www.regione.veneto.it/web/guest/programma-operativo-fse-2014-2020","Programma Operativo Regionale Fondo Sociale Europeo 2014-2020 “Investimenti in favore della crescita e dell'occupazione”")</f>
        <v>Programma Operativo Regionale Fondo Sociale Europeo 2014-2020 “Investimenti in favore della crescita e dell'occupazione”</v>
      </c>
      <c r="C9" s="4" t="str">
        <f>HYPERLINK("http://bur.regione.veneto.it/BurvServices/pubblica/DettaglioDgr.aspx?id=298800","Bur n. 50 del 22 maggio 2015
Dgr. n. 787 del 14 maggio 2015
")</f>
        <v xml:space="preserve">Bur n. 50 del 22 maggio 2015
Dgr. n. 787 del 14 maggio 2015
</v>
      </c>
    </row>
    <row r="10" spans="1:3" ht="56.25" customHeight="1">
      <c r="A10" s="16" t="s">
        <v>277</v>
      </c>
      <c r="B10" s="4" t="str">
        <f t="shared" si="1"/>
        <v>Programma Operativo Regionale Fondo Sociale Europeo 2014-2020 “Investimenti in favore della crescita e dell'occupazione”</v>
      </c>
      <c r="C10" s="4" t="str">
        <f>HYPERLINK("http://www.regione.veneto.it/web/lavoro/spazio-operatori","DDR 583 del 15 settembre 2015 - Apertura nuovi sportelli")</f>
        <v>DDR 583 del 15 settembre 2015 - Apertura nuovi sportelli</v>
      </c>
    </row>
    <row r="11" spans="1:3" ht="56.25" customHeight="1">
      <c r="A11" s="17" t="s">
        <v>278</v>
      </c>
      <c r="B11" s="4" t="str">
        <f>HYPERLINK("http://www.consiglioveneto.it/crvportal/leggi/2009/09lr0003.html?numLegge=3&amp;annoLegge=2009&amp;tipoLegge=Alr","Legge regionale 13 marzo 2009, n. 3, art. 30")</f>
        <v>Legge regionale 13 marzo 2009, n. 3, art. 30</v>
      </c>
      <c r="C11" s="4" t="str">
        <f>HYPERLINK("http://bur.regione.veneto.it/BurvServices/pubblica/DettaglioDgr.aspx?id=288877","Bur n. 4 del 09 gennaio 2015
Dgr. n. 2420 del 16 dicembre 2014")</f>
        <v>Bur n. 4 del 09 gennaio 2015
Dgr. n. 2420 del 16 dicembre 2014</v>
      </c>
    </row>
    <row r="12" spans="1:3" ht="56.25" customHeight="1">
      <c r="A12" s="17" t="s">
        <v>279</v>
      </c>
      <c r="B12" s="4" t="str">
        <f>HYPERLINK("http://www.consiglioveneto.it/crvportal/leggi/2009/09lr0003.html?numLegge=3&amp;annoLegge=2009&amp;tipoLegge=Alr","Legge regionale 13 marzo 2009, n. 3 (art. 30). 
")</f>
        <v xml:space="preserve">Legge regionale 13 marzo 2009, n. 3 (art. 30). 
</v>
      </c>
      <c r="C12" s="4" t="str">
        <f>HYPERLINK("http://bur.regione.veneto.it/BurvServices/pubblica/DettaglioDgr.aspx?id=294216","Bur n. 31 del 31 marzo 2015
Dgr. n. 297 del 10 marzo 2015")</f>
        <v>Bur n. 31 del 31 marzo 2015
Dgr. n. 297 del 10 marzo 2015</v>
      </c>
    </row>
    <row r="13" spans="1:3" ht="56.25" customHeight="1">
      <c r="A13" s="16" t="s">
        <v>280</v>
      </c>
      <c r="B13" s="4" t="str">
        <f>HYPERLINK("http://www.regione.veneto.it/web/guest/programmazione-2007-2013","Fondo Sociale Europeo
POR 2007-2013
Obiettivo Competitività Regionale e Occupazione")</f>
        <v>Fondo Sociale Europeo
POR 2007-2013
Obiettivo Competitività Regionale e Occupazione</v>
      </c>
      <c r="C13" s="18" t="str">
        <f>HYPERLINK("http://bur.regione.veneto.it/BurvServices/Pubblica/DettaglioDgr.aspx?id=278719","Bur n. 82 del 22 agosto 2014 Dgr. n. 1302 del 22 luglio 2014")</f>
        <v>Bur n. 82 del 22 agosto 2014 Dgr. n. 1302 del 22 luglio 2014</v>
      </c>
    </row>
    <row r="14" spans="1:3" ht="56.25" customHeight="1">
      <c r="A14" s="17" t="s">
        <v>281</v>
      </c>
      <c r="B14" s="4" t="str">
        <f t="shared" ref="B14:C14" si="2">HYPERLINK("http://www.cliclavoroveneto.it/documents/103901/1337410/Bando+reti+impresa+Veneto+Sardegna.pdf/d2f86079-60af-4cb1-846d-8b56671c86d4","Bando per il finanziamento di interventi a favore delle reti di imprese operanti nella Regione Autonoma della Sardegna e nella Regione")</f>
        <v>Bando per il finanziamento di interventi a favore delle reti di imprese operanti nella Regione Autonoma della Sardegna e nella Regione</v>
      </c>
      <c r="C14" s="4" t="str">
        <f t="shared" si="2"/>
        <v>Bando per il finanziamento di interventi a favore delle reti di imprese operanti nella Regione Autonoma della Sardegna e nella Regione</v>
      </c>
    </row>
    <row r="15" spans="1:3" ht="56.25" customHeight="1">
      <c r="A15" s="16" t="s">
        <v>282</v>
      </c>
      <c r="B15" s="4" t="str">
        <f>HYPERLINK("http://www.consiglioveneto.it/crvportal/leggi/2013/13lr0003.html?numLegge=3&amp;annoLegge=2013&amp;tipoLegge=Alr","Legge regionale 5 aprile 2013, n. 3, art. 23")</f>
        <v>Legge regionale 5 aprile 2013, n. 3, art. 23</v>
      </c>
      <c r="C15" s="4" t="str">
        <f>HYPERLINK("http://bur.regione.veneto.it/BurvServices/Pubblica/DettaglioDgr.aspx?id=273457","Bur n. 49 del 09 maggio 2014
Dgr. n. 552 del 15 aprile 2014")</f>
        <v>Bur n. 49 del 09 maggio 2014
Dgr. n. 552 del 15 aprile 2014</v>
      </c>
    </row>
    <row r="16" spans="1:3" ht="56.25" customHeight="1">
      <c r="A16" s="16" t="s">
        <v>199</v>
      </c>
      <c r="B16" s="4" t="str">
        <f>HYPERLINK("http://www.garanziagiovani.gov.it/Pagine/default.aspx","GARANZIA GIOVANI 
- Facciamo Impresa -")</f>
        <v>GARANZIA GIOVANI 
- Facciamo Impresa -</v>
      </c>
      <c r="C16" s="4" t="str">
        <f>HYPERLINK("http://bur.regione.veneto.it/BurvServices/Pubblica/DettaglioDgr.aspx?id=273152","Bur n. 41 del 18 aprile 2014
Dgr. n. 555 del 15 aprile 2014")</f>
        <v>Bur n. 41 del 18 aprile 2014
Dgr. n. 555 del 15 aprile 2014</v>
      </c>
    </row>
    <row r="17" spans="1:3" ht="56.25" customHeight="1">
      <c r="A17" s="16" t="s">
        <v>283</v>
      </c>
      <c r="B17" s="4" t="str">
        <f>HYPERLINK("http://www.consiglioveneto.it/crvportal/leggi/2013/13lr0003.html?numLegge=3&amp;annoLegge=2013&amp;tipoLegge=Alr","Legge regionale 5 aprile 2013, n. 3")</f>
        <v>Legge regionale 5 aprile 2013, n. 3</v>
      </c>
      <c r="C17" s="4" t="str">
        <f>HYPERLINK("http://bur.regione.veneto.it/BurvServices/pubblica/DettaglioDgr.aspx?id=254186","Bur n. 68 del 09 agosto 2013
Dgr. 1371 del 30 luglio 2013")</f>
        <v>Bur n. 68 del 09 agosto 2013
Dgr. 1371 del 30 luglio 2013</v>
      </c>
    </row>
    <row r="18" spans="1:3" ht="56.25" customHeight="1">
      <c r="A18" s="16" t="s">
        <v>284</v>
      </c>
      <c r="B18" s="4" t="str">
        <f>HYPERLINK("http://www.consiglioveneto.it/crvportal/leggi/2010/10lr0005.html?numLegge=5&amp;annoLegge=2010&amp;tipoLegge=Alr","Legge regionale 22 gennaio 2010, n. 5")</f>
        <v>Legge regionale 22 gennaio 2010, n. 5</v>
      </c>
      <c r="C18" s="4" t="str">
        <f>HYPERLINK("http://bur.regione.veneto.it/BurvServices/pubblica/DettaglioDgr.aspx?id=261035","Bur n. 97 del 15 novembre 2013
Dgr.  n. 1967 del 28 ottobre 2013")</f>
        <v>Bur n. 97 del 15 novembre 2013
Dgr.  n. 1967 del 28 ottobre 2013</v>
      </c>
    </row>
    <row r="19" spans="1:3" ht="56.25" customHeight="1">
      <c r="A19" s="16" t="s">
        <v>285</v>
      </c>
      <c r="B19" s="4" t="str">
        <f>HYPERLINK("http://www.consiglioveneto.it/crvportal/leggi/2009/09lr0003.html?numLegge=3&amp;annoLegge=2009&amp;tipoLegge=Alr","Legge regionale 13 marzo 2009, n. 3, art. 37")</f>
        <v>Legge regionale 13 marzo 2009, n. 3, art. 37</v>
      </c>
      <c r="C19" s="4" t="str">
        <f>HYPERLINK("http://bur.regione.veneto.it/BurvServices/Pubblica/DettaglioDgr.aspx?id=217620","Bur n. 69 del 21/08/2009. Dgr n. 2474 del 4 agosto 2009")</f>
        <v>Bur n. 69 del 21/08/2009. Dgr n. 2474 del 4 agosto 2009</v>
      </c>
    </row>
    <row r="20" spans="1:3" ht="56.25" customHeight="1">
      <c r="A20" s="17" t="s">
        <v>286</v>
      </c>
      <c r="B20" s="4" t="str">
        <f>HYPERLINK("http://www.consiglioveneto.it/crvportal/leggi/2009/09lr0003.html?numLegge=3&amp;annoLegge=2009&amp;tipoLegge=Alr","legge regionale 13 marzo 2009 n. 3, art. 41, comma 4,")</f>
        <v>legge regionale 13 marzo 2009 n. 3, art. 41, comma 4,</v>
      </c>
      <c r="C20" s="4" t="str">
        <f>HYPERLINK("http://bur.regione.veneto.it/BurvServices/Pubblica/DettaglioDgr.aspx?id=274671&amp;highlight=true","Bur n. 53 del 23 maggio 2014
Dgr. n. 701 del 13 maggio 2014
")</f>
        <v xml:space="preserve">Bur n. 53 del 23 maggio 2014
Dgr. n. 701 del 13 maggio 2014
</v>
      </c>
    </row>
    <row r="21" spans="1:3" ht="56.25" customHeight="1">
      <c r="A21" s="16" t="s">
        <v>287</v>
      </c>
      <c r="B21" s="4" t="str">
        <f>HYPERLINK("http://bur.regione.veneto.it/BurvServices/Pubblica/DettaglioDgr.aspx?id=241889","Programma di cooperazione transnazionale Central Europe 2007 - 2013
Bur n. 71 del 28 agosto 2012
Dgr. n. 1424 del 31 luglio 2012
")</f>
        <v xml:space="preserve">Programma di cooperazione transnazionale Central Europe 2007 - 2013
Bur n. 71 del 28 agosto 2012
Dgr. n. 1424 del 31 luglio 2012
</v>
      </c>
      <c r="C21" s="4" t="str">
        <f>HYPERLINK("http://www.orientamentoveneto.it/iesmart/regolamento","Regolamento")</f>
        <v>Regolamento</v>
      </c>
    </row>
    <row r="22" spans="1:3" ht="56.25" customHeight="1">
      <c r="A22" s="15"/>
      <c r="B22" s="15"/>
      <c r="C22" s="15"/>
    </row>
    <row r="23" spans="1:3" ht="56.25" customHeight="1">
      <c r="A23" s="15"/>
      <c r="B23" s="15"/>
      <c r="C23" s="15"/>
    </row>
    <row r="24" spans="1:3" ht="56.25" customHeight="1">
      <c r="A24" s="15"/>
      <c r="B24" s="15"/>
      <c r="C24" s="15"/>
    </row>
    <row r="25" spans="1:3" ht="56.25" customHeight="1">
      <c r="A25" s="15"/>
      <c r="B25" s="15"/>
      <c r="C25" s="15"/>
    </row>
    <row r="26" spans="1:3" ht="56.25" customHeight="1">
      <c r="A26" s="15"/>
      <c r="B26" s="15"/>
      <c r="C26" s="15"/>
    </row>
    <row r="27" spans="1:3" ht="56.25" customHeight="1">
      <c r="A27" s="15"/>
      <c r="B27" s="15"/>
      <c r="C27" s="15"/>
    </row>
    <row r="28" spans="1:3" ht="56.25" customHeight="1">
      <c r="A28" s="15"/>
      <c r="B28" s="15"/>
      <c r="C28" s="15"/>
    </row>
    <row r="29" spans="1:3" ht="56.25" customHeight="1">
      <c r="A29" s="15"/>
      <c r="B29" s="15"/>
      <c r="C29" s="15"/>
    </row>
    <row r="30" spans="1:3" ht="56.25" customHeight="1">
      <c r="A30" s="15"/>
      <c r="B30" s="15"/>
      <c r="C30" s="15"/>
    </row>
    <row r="31" spans="1:3" ht="56.25" customHeight="1">
      <c r="A31" s="15"/>
      <c r="B31" s="15"/>
      <c r="C31" s="15"/>
    </row>
    <row r="32" spans="1:3" ht="56.25" customHeight="1">
      <c r="A32" s="15"/>
      <c r="B32" s="15"/>
      <c r="C32" s="15"/>
    </row>
    <row r="33" spans="1:3" ht="56.25" customHeight="1">
      <c r="A33" s="15"/>
      <c r="B33" s="15"/>
      <c r="C33" s="15"/>
    </row>
    <row r="34" spans="1:3" ht="56.25" customHeight="1">
      <c r="A34" s="15"/>
      <c r="B34" s="15"/>
      <c r="C34" s="15"/>
    </row>
    <row r="35" spans="1:3" ht="56.25" customHeight="1">
      <c r="A35" s="15"/>
      <c r="B35" s="15"/>
      <c r="C35" s="15"/>
    </row>
    <row r="36" spans="1:3" ht="56.25" customHeight="1">
      <c r="A36" s="15"/>
      <c r="B36" s="15"/>
      <c r="C36" s="15"/>
    </row>
    <row r="37" spans="1:3" ht="56.25" customHeight="1">
      <c r="A37" s="15"/>
      <c r="B37" s="15"/>
      <c r="C37" s="15"/>
    </row>
    <row r="38" spans="1:3" ht="56.25" customHeight="1">
      <c r="A38" s="15"/>
      <c r="B38" s="15"/>
      <c r="C38" s="15"/>
    </row>
    <row r="39" spans="1:3" ht="56.25" customHeight="1">
      <c r="A39" s="15"/>
      <c r="B39" s="15"/>
      <c r="C39" s="15"/>
    </row>
    <row r="40" spans="1:3" ht="56.25" customHeight="1">
      <c r="A40" s="15"/>
      <c r="B40" s="15"/>
      <c r="C40" s="15"/>
    </row>
    <row r="41" spans="1:3" ht="56.25" customHeight="1">
      <c r="A41" s="15"/>
      <c r="B41" s="15"/>
      <c r="C41" s="15"/>
    </row>
    <row r="42" spans="1:3" ht="56.25" customHeight="1">
      <c r="A42" s="15"/>
      <c r="B42" s="15"/>
      <c r="C42" s="15"/>
    </row>
    <row r="43" spans="1:3" ht="56.25" customHeight="1">
      <c r="A43" s="15"/>
      <c r="B43" s="15"/>
      <c r="C43" s="15"/>
    </row>
    <row r="44" spans="1:3" ht="56.25" customHeight="1">
      <c r="A44" s="15"/>
      <c r="B44" s="15"/>
      <c r="C44" s="15"/>
    </row>
    <row r="45" spans="1:3" ht="56.25" customHeight="1">
      <c r="A45" s="15"/>
      <c r="B45" s="15"/>
      <c r="C45" s="15"/>
    </row>
    <row r="46" spans="1:3" ht="56.25" customHeight="1">
      <c r="A46" s="15"/>
      <c r="B46" s="15"/>
      <c r="C46" s="15"/>
    </row>
    <row r="47" spans="1:3" ht="56.25" customHeight="1">
      <c r="A47" s="15"/>
      <c r="B47" s="15"/>
      <c r="C47" s="15"/>
    </row>
    <row r="48" spans="1:3" ht="56.25" customHeight="1">
      <c r="A48" s="15"/>
      <c r="B48" s="15"/>
      <c r="C48" s="15"/>
    </row>
    <row r="49" spans="1:3" ht="56.25" customHeight="1">
      <c r="A49" s="15"/>
      <c r="B49" s="15"/>
      <c r="C49" s="15"/>
    </row>
    <row r="50" spans="1:3" ht="56.25" customHeight="1">
      <c r="A50" s="15"/>
      <c r="B50" s="15"/>
      <c r="C50" s="15"/>
    </row>
    <row r="51" spans="1:3" ht="56.25" customHeight="1">
      <c r="A51" s="15"/>
      <c r="B51" s="15"/>
      <c r="C51" s="15"/>
    </row>
    <row r="52" spans="1:3" ht="56.25" customHeight="1">
      <c r="A52" s="15"/>
      <c r="B52" s="15"/>
      <c r="C52" s="15"/>
    </row>
    <row r="53" spans="1:3" ht="56.25" customHeight="1">
      <c r="A53" s="15"/>
      <c r="B53" s="15"/>
      <c r="C53" s="15"/>
    </row>
    <row r="54" spans="1:3" ht="56.25" customHeight="1">
      <c r="A54" s="15"/>
      <c r="B54" s="15"/>
      <c r="C54" s="15"/>
    </row>
    <row r="55" spans="1:3" ht="56.25" customHeight="1">
      <c r="A55" s="15"/>
      <c r="B55" s="15"/>
      <c r="C55" s="15"/>
    </row>
    <row r="56" spans="1:3" ht="56.25" customHeight="1">
      <c r="A56" s="15"/>
      <c r="B56" s="15"/>
      <c r="C56" s="15"/>
    </row>
    <row r="57" spans="1:3" ht="56.25" customHeight="1">
      <c r="A57" s="15"/>
      <c r="B57" s="15"/>
      <c r="C57" s="15"/>
    </row>
    <row r="58" spans="1:3" ht="56.25" customHeight="1">
      <c r="A58" s="15"/>
      <c r="B58" s="15"/>
      <c r="C58" s="15"/>
    </row>
    <row r="59" spans="1:3" ht="56.25" customHeight="1">
      <c r="A59" s="15"/>
      <c r="B59" s="15"/>
      <c r="C59" s="15"/>
    </row>
    <row r="60" spans="1:3" ht="56.25" customHeight="1">
      <c r="A60" s="15"/>
      <c r="B60" s="15"/>
      <c r="C60" s="15"/>
    </row>
    <row r="61" spans="1:3" ht="56.25" customHeight="1">
      <c r="A61" s="15"/>
      <c r="B61" s="15"/>
      <c r="C61" s="15"/>
    </row>
    <row r="62" spans="1:3" ht="56.25" customHeight="1">
      <c r="A62" s="15"/>
      <c r="B62" s="15"/>
      <c r="C62" s="15"/>
    </row>
    <row r="63" spans="1:3" ht="56.25" customHeight="1">
      <c r="A63" s="15"/>
      <c r="B63" s="15"/>
      <c r="C63" s="15"/>
    </row>
    <row r="64" spans="1:3" ht="56.25" customHeight="1">
      <c r="A64" s="15"/>
      <c r="B64" s="15"/>
      <c r="C64" s="15"/>
    </row>
    <row r="65" spans="1:3" ht="56.25" customHeight="1">
      <c r="A65" s="15"/>
      <c r="B65" s="15"/>
      <c r="C65" s="15"/>
    </row>
    <row r="66" spans="1:3" ht="56.25" customHeight="1">
      <c r="A66" s="15"/>
      <c r="B66" s="15"/>
      <c r="C66" s="15"/>
    </row>
    <row r="67" spans="1:3" ht="56.25" customHeight="1">
      <c r="A67" s="15"/>
      <c r="B67" s="15"/>
      <c r="C67" s="15"/>
    </row>
    <row r="68" spans="1:3" ht="56.25" customHeight="1">
      <c r="A68" s="15"/>
      <c r="B68" s="15"/>
      <c r="C68" s="15"/>
    </row>
    <row r="69" spans="1:3" ht="56.25" customHeight="1">
      <c r="A69" s="15"/>
      <c r="B69" s="15"/>
      <c r="C69" s="15"/>
    </row>
    <row r="70" spans="1:3" ht="56.25" customHeight="1">
      <c r="A70" s="15"/>
      <c r="B70" s="15"/>
      <c r="C70" s="15"/>
    </row>
    <row r="71" spans="1:3" ht="56.25" customHeight="1">
      <c r="A71" s="15"/>
      <c r="B71" s="15"/>
      <c r="C71" s="15"/>
    </row>
    <row r="72" spans="1:3" ht="56.25" customHeight="1">
      <c r="A72" s="15"/>
      <c r="B72" s="15"/>
      <c r="C72" s="15"/>
    </row>
    <row r="73" spans="1:3" ht="56.25" customHeight="1">
      <c r="A73" s="15"/>
      <c r="B73" s="15"/>
      <c r="C73" s="15"/>
    </row>
    <row r="74" spans="1:3" ht="56.25" customHeight="1">
      <c r="A74" s="15"/>
      <c r="B74" s="15"/>
      <c r="C74" s="15"/>
    </row>
    <row r="75" spans="1:3" ht="56.25" customHeight="1">
      <c r="A75" s="15"/>
      <c r="B75" s="15"/>
      <c r="C75" s="15"/>
    </row>
    <row r="76" spans="1:3" ht="56.25" customHeight="1">
      <c r="A76" s="15"/>
      <c r="B76" s="15"/>
      <c r="C76" s="15"/>
    </row>
    <row r="77" spans="1:3" ht="56.25" customHeight="1">
      <c r="A77" s="15"/>
      <c r="B77" s="15"/>
      <c r="C77" s="15"/>
    </row>
    <row r="78" spans="1:3" ht="56.25" customHeight="1">
      <c r="A78" s="15"/>
      <c r="B78" s="15"/>
      <c r="C78" s="15"/>
    </row>
    <row r="79" spans="1:3" ht="56.25" customHeight="1">
      <c r="A79" s="15"/>
      <c r="B79" s="15"/>
      <c r="C79" s="15"/>
    </row>
    <row r="80" spans="1:3" ht="56.25" customHeight="1">
      <c r="A80" s="15"/>
      <c r="B80" s="15"/>
      <c r="C80" s="15"/>
    </row>
    <row r="81" spans="1:3" ht="56.25" customHeight="1">
      <c r="A81" s="15"/>
      <c r="B81" s="15"/>
      <c r="C81" s="15"/>
    </row>
    <row r="82" spans="1:3" ht="56.25" customHeight="1">
      <c r="A82" s="15"/>
      <c r="B82" s="15"/>
      <c r="C82" s="15"/>
    </row>
    <row r="83" spans="1:3" ht="56.25" customHeight="1">
      <c r="A83" s="15"/>
      <c r="B83" s="15"/>
      <c r="C83" s="15"/>
    </row>
    <row r="84" spans="1:3" ht="56.25" customHeight="1">
      <c r="A84" s="15"/>
      <c r="B84" s="15"/>
      <c r="C84" s="15"/>
    </row>
    <row r="85" spans="1:3" ht="56.25" customHeight="1">
      <c r="A85" s="15"/>
      <c r="B85" s="15"/>
      <c r="C85" s="15"/>
    </row>
    <row r="86" spans="1:3" ht="56.25" customHeight="1">
      <c r="A86" s="15"/>
      <c r="B86" s="15"/>
      <c r="C86" s="15"/>
    </row>
    <row r="87" spans="1:3" ht="56.25" customHeight="1">
      <c r="A87" s="15"/>
      <c r="B87" s="15"/>
      <c r="C87" s="15"/>
    </row>
    <row r="88" spans="1:3" ht="56.25" customHeight="1">
      <c r="A88" s="15"/>
      <c r="B88" s="15"/>
      <c r="C88" s="15"/>
    </row>
    <row r="89" spans="1:3" ht="56.25" customHeight="1">
      <c r="A89" s="15"/>
      <c r="B89" s="15"/>
      <c r="C89" s="15"/>
    </row>
    <row r="90" spans="1:3" ht="56.25" customHeight="1">
      <c r="A90" s="15"/>
      <c r="B90" s="15"/>
      <c r="C90" s="15"/>
    </row>
    <row r="91" spans="1:3" ht="56.25" customHeight="1">
      <c r="A91" s="15"/>
      <c r="B91" s="15"/>
      <c r="C91" s="15"/>
    </row>
    <row r="92" spans="1:3" ht="56.25" customHeight="1">
      <c r="A92" s="15"/>
      <c r="B92" s="15"/>
      <c r="C92" s="15"/>
    </row>
    <row r="93" spans="1:3" ht="56.25" customHeight="1">
      <c r="A93" s="15"/>
      <c r="B93" s="15"/>
      <c r="C93" s="15"/>
    </row>
    <row r="94" spans="1:3" ht="56.25" customHeight="1">
      <c r="A94" s="15"/>
      <c r="B94" s="15"/>
      <c r="C94" s="15"/>
    </row>
    <row r="95" spans="1:3" ht="56.25" customHeight="1">
      <c r="A95" s="15"/>
      <c r="B95" s="15"/>
      <c r="C95" s="15"/>
    </row>
    <row r="96" spans="1:3" ht="56.25" customHeight="1">
      <c r="A96" s="15"/>
      <c r="B96" s="15"/>
      <c r="C96" s="15"/>
    </row>
    <row r="97" spans="1:3" ht="56.25" customHeight="1">
      <c r="A97" s="15"/>
      <c r="B97" s="15"/>
      <c r="C97" s="15"/>
    </row>
    <row r="98" spans="1:3" ht="56.25" customHeight="1">
      <c r="A98" s="15"/>
      <c r="B98" s="15"/>
      <c r="C98" s="15"/>
    </row>
    <row r="99" spans="1:3" ht="56.25" customHeight="1">
      <c r="A99" s="15"/>
      <c r="B99" s="15"/>
      <c r="C99" s="15"/>
    </row>
    <row r="100" spans="1:3" ht="56.25" customHeight="1">
      <c r="A100" s="15"/>
      <c r="B100" s="15"/>
      <c r="C100" s="15"/>
    </row>
    <row r="101" spans="1:3" ht="56.25" customHeight="1">
      <c r="A101" s="15"/>
      <c r="B101" s="15"/>
      <c r="C101" s="15"/>
    </row>
    <row r="102" spans="1:3" ht="56.25" customHeight="1">
      <c r="A102" s="15"/>
      <c r="B102" s="15"/>
      <c r="C102" s="15"/>
    </row>
    <row r="103" spans="1:3" ht="56.25" customHeight="1">
      <c r="A103" s="15"/>
      <c r="B103" s="15"/>
      <c r="C103" s="15"/>
    </row>
    <row r="104" spans="1:3" ht="56.25" customHeight="1">
      <c r="A104" s="15"/>
      <c r="B104" s="15"/>
      <c r="C104" s="15"/>
    </row>
    <row r="105" spans="1:3" ht="56.25" customHeight="1">
      <c r="A105" s="15"/>
      <c r="B105" s="15"/>
      <c r="C105" s="15"/>
    </row>
    <row r="106" spans="1:3" ht="56.25" customHeight="1">
      <c r="A106" s="15"/>
      <c r="B106" s="15"/>
      <c r="C106" s="15"/>
    </row>
    <row r="107" spans="1:3" ht="56.25" customHeight="1">
      <c r="A107" s="15"/>
      <c r="B107" s="15"/>
      <c r="C107" s="15"/>
    </row>
    <row r="108" spans="1:3" ht="56.25" customHeight="1">
      <c r="A108" s="15"/>
      <c r="B108" s="15"/>
      <c r="C108" s="15"/>
    </row>
    <row r="109" spans="1:3" ht="56.25" customHeight="1">
      <c r="A109" s="15"/>
      <c r="B109" s="15"/>
      <c r="C109" s="15"/>
    </row>
    <row r="110" spans="1:3" ht="56.25" customHeight="1">
      <c r="A110" s="15"/>
      <c r="B110" s="15"/>
      <c r="C110" s="15"/>
    </row>
    <row r="111" spans="1:3" ht="56.25" customHeight="1">
      <c r="A111" s="15"/>
      <c r="B111" s="15"/>
      <c r="C111" s="15"/>
    </row>
    <row r="112" spans="1:3" ht="56.25" customHeight="1">
      <c r="A112" s="15"/>
      <c r="B112" s="15"/>
      <c r="C112" s="15"/>
    </row>
    <row r="113" spans="1:3" ht="56.25" customHeight="1">
      <c r="A113" s="15"/>
      <c r="B113" s="15"/>
      <c r="C113" s="15"/>
    </row>
    <row r="114" spans="1:3" ht="56.25" customHeight="1">
      <c r="A114" s="15"/>
      <c r="B114" s="15"/>
      <c r="C114" s="15"/>
    </row>
    <row r="115" spans="1:3" ht="56.25" customHeight="1">
      <c r="A115" s="15"/>
      <c r="B115" s="15"/>
      <c r="C115" s="15"/>
    </row>
    <row r="116" spans="1:3" ht="56.25" customHeight="1">
      <c r="A116" s="15"/>
      <c r="B116" s="15"/>
      <c r="C116" s="15"/>
    </row>
    <row r="117" spans="1:3" ht="56.25" customHeight="1">
      <c r="A117" s="15"/>
      <c r="B117" s="15"/>
      <c r="C117" s="15"/>
    </row>
    <row r="118" spans="1:3" ht="56.25" customHeight="1">
      <c r="A118" s="15"/>
      <c r="B118" s="15"/>
      <c r="C118" s="15"/>
    </row>
    <row r="119" spans="1:3" ht="56.25" customHeight="1">
      <c r="A119" s="15"/>
      <c r="B119" s="15"/>
      <c r="C119" s="15"/>
    </row>
    <row r="120" spans="1:3" ht="56.25" customHeight="1">
      <c r="A120" s="15"/>
      <c r="B120" s="15"/>
      <c r="C120" s="15"/>
    </row>
    <row r="121" spans="1:3" ht="56.25" customHeight="1">
      <c r="A121" s="15"/>
      <c r="B121" s="15"/>
      <c r="C121" s="15"/>
    </row>
    <row r="122" spans="1:3" ht="56.25" customHeight="1">
      <c r="A122" s="15"/>
      <c r="B122" s="15"/>
      <c r="C122" s="15"/>
    </row>
    <row r="123" spans="1:3" ht="56.25" customHeight="1">
      <c r="A123" s="15"/>
      <c r="B123" s="15"/>
      <c r="C123" s="15"/>
    </row>
    <row r="124" spans="1:3" ht="56.25" customHeight="1">
      <c r="A124" s="15"/>
      <c r="B124" s="15"/>
      <c r="C124" s="15"/>
    </row>
    <row r="125" spans="1:3" ht="56.25" customHeight="1">
      <c r="A125" s="15"/>
      <c r="B125" s="15"/>
      <c r="C125" s="15"/>
    </row>
    <row r="126" spans="1:3" ht="56.25" customHeight="1">
      <c r="A126" s="15"/>
      <c r="B126" s="15"/>
      <c r="C126" s="15"/>
    </row>
    <row r="127" spans="1:3" ht="56.25" customHeight="1">
      <c r="A127" s="15"/>
      <c r="B127" s="15"/>
      <c r="C127" s="15"/>
    </row>
    <row r="128" spans="1:3" ht="56.25" customHeight="1">
      <c r="A128" s="15"/>
      <c r="B128" s="15"/>
      <c r="C128" s="15"/>
    </row>
    <row r="129" spans="1:3" ht="56.25" customHeight="1">
      <c r="A129" s="15"/>
      <c r="B129" s="15"/>
      <c r="C129" s="15"/>
    </row>
    <row r="130" spans="1:3" ht="56.25" customHeight="1">
      <c r="A130" s="15"/>
      <c r="B130" s="15"/>
      <c r="C130" s="15"/>
    </row>
    <row r="131" spans="1:3" ht="56.25" customHeight="1">
      <c r="A131" s="15"/>
      <c r="B131" s="15"/>
      <c r="C131" s="15"/>
    </row>
    <row r="132" spans="1:3" ht="56.25" customHeight="1">
      <c r="A132" s="15"/>
      <c r="B132" s="15"/>
      <c r="C132" s="15"/>
    </row>
    <row r="133" spans="1:3" ht="56.25" customHeight="1">
      <c r="A133" s="15"/>
      <c r="B133" s="15"/>
      <c r="C133" s="15"/>
    </row>
    <row r="134" spans="1:3" ht="56.25" customHeight="1">
      <c r="A134" s="15"/>
      <c r="B134" s="15"/>
      <c r="C134" s="15"/>
    </row>
    <row r="135" spans="1:3" ht="56.25" customHeight="1">
      <c r="A135" s="15"/>
      <c r="B135" s="15"/>
      <c r="C135" s="15"/>
    </row>
    <row r="136" spans="1:3" ht="56.25" customHeight="1">
      <c r="A136" s="15"/>
      <c r="B136" s="15"/>
      <c r="C136" s="15"/>
    </row>
    <row r="137" spans="1:3" ht="56.25" customHeight="1">
      <c r="A137" s="15"/>
      <c r="B137" s="15"/>
      <c r="C137" s="15"/>
    </row>
    <row r="138" spans="1:3" ht="56.25" customHeight="1">
      <c r="A138" s="15"/>
      <c r="B138" s="15"/>
      <c r="C138" s="15"/>
    </row>
    <row r="139" spans="1:3" ht="56.25" customHeight="1">
      <c r="A139" s="15"/>
      <c r="B139" s="15"/>
      <c r="C139" s="15"/>
    </row>
    <row r="140" spans="1:3" ht="56.25" customHeight="1">
      <c r="A140" s="15"/>
      <c r="B140" s="15"/>
      <c r="C140" s="15"/>
    </row>
    <row r="141" spans="1:3" ht="56.25" customHeight="1">
      <c r="A141" s="15"/>
      <c r="B141" s="15"/>
      <c r="C141" s="15"/>
    </row>
    <row r="142" spans="1:3" ht="56.25" customHeight="1">
      <c r="A142" s="15"/>
      <c r="B142" s="15"/>
      <c r="C142" s="15"/>
    </row>
    <row r="143" spans="1:3" ht="56.25" customHeight="1">
      <c r="A143" s="15"/>
      <c r="B143" s="15"/>
      <c r="C143" s="15"/>
    </row>
    <row r="144" spans="1:3" ht="56.25" customHeight="1">
      <c r="A144" s="15"/>
      <c r="B144" s="15"/>
      <c r="C144" s="15"/>
    </row>
    <row r="145" spans="1:3" ht="56.25" customHeight="1">
      <c r="A145" s="15"/>
      <c r="B145" s="15"/>
      <c r="C145" s="15"/>
    </row>
    <row r="146" spans="1:3" ht="56.25" customHeight="1">
      <c r="A146" s="15"/>
      <c r="B146" s="15"/>
      <c r="C146" s="15"/>
    </row>
    <row r="147" spans="1:3" ht="56.25" customHeight="1">
      <c r="A147" s="15"/>
      <c r="B147" s="15"/>
      <c r="C147" s="15"/>
    </row>
    <row r="148" spans="1:3" ht="56.25" customHeight="1">
      <c r="A148" s="15"/>
      <c r="B148" s="15"/>
      <c r="C148" s="15"/>
    </row>
    <row r="149" spans="1:3" ht="56.25" customHeight="1">
      <c r="A149" s="15"/>
      <c r="B149" s="15"/>
      <c r="C149" s="15"/>
    </row>
    <row r="150" spans="1:3" ht="56.25" customHeight="1">
      <c r="A150" s="15"/>
      <c r="B150" s="15"/>
      <c r="C150" s="15"/>
    </row>
    <row r="151" spans="1:3" ht="56.25" customHeight="1">
      <c r="A151" s="15"/>
      <c r="B151" s="15"/>
      <c r="C151" s="15"/>
    </row>
    <row r="152" spans="1:3" ht="56.25" customHeight="1">
      <c r="A152" s="15"/>
      <c r="B152" s="15"/>
      <c r="C152" s="15"/>
    </row>
    <row r="153" spans="1:3" ht="56.25" customHeight="1">
      <c r="A153" s="15"/>
      <c r="B153" s="15"/>
      <c r="C153" s="15"/>
    </row>
    <row r="154" spans="1:3" ht="56.25" customHeight="1">
      <c r="A154" s="15"/>
      <c r="B154" s="15"/>
      <c r="C154" s="15"/>
    </row>
    <row r="155" spans="1:3" ht="56.25" customHeight="1">
      <c r="A155" s="15"/>
      <c r="B155" s="15"/>
      <c r="C155" s="15"/>
    </row>
    <row r="156" spans="1:3" ht="56.25" customHeight="1">
      <c r="A156" s="15"/>
      <c r="B156" s="15"/>
      <c r="C156" s="15"/>
    </row>
    <row r="157" spans="1:3" ht="56.25" customHeight="1">
      <c r="A157" s="15"/>
      <c r="B157" s="15"/>
      <c r="C157" s="15"/>
    </row>
    <row r="158" spans="1:3" ht="56.25" customHeight="1">
      <c r="A158" s="15"/>
      <c r="B158" s="15"/>
      <c r="C158" s="15"/>
    </row>
    <row r="159" spans="1:3" ht="56.25" customHeight="1">
      <c r="A159" s="15"/>
      <c r="B159" s="15"/>
      <c r="C159" s="15"/>
    </row>
    <row r="160" spans="1:3" ht="56.25" customHeight="1">
      <c r="A160" s="15"/>
      <c r="B160" s="15"/>
      <c r="C160" s="15"/>
    </row>
    <row r="161" spans="1:3" ht="56.25" customHeight="1">
      <c r="A161" s="15"/>
      <c r="B161" s="15"/>
      <c r="C161" s="15"/>
    </row>
    <row r="162" spans="1:3" ht="56.25" customHeight="1">
      <c r="A162" s="15"/>
      <c r="B162" s="15"/>
      <c r="C162" s="15"/>
    </row>
    <row r="163" spans="1:3" ht="56.25" customHeight="1">
      <c r="A163" s="15"/>
      <c r="B163" s="15"/>
      <c r="C163" s="15"/>
    </row>
    <row r="164" spans="1:3" ht="56.25" customHeight="1">
      <c r="A164" s="15"/>
      <c r="B164" s="15"/>
      <c r="C164" s="15"/>
    </row>
    <row r="165" spans="1:3" ht="56.25" customHeight="1">
      <c r="A165" s="15"/>
      <c r="B165" s="15"/>
      <c r="C165" s="15"/>
    </row>
    <row r="166" spans="1:3" ht="56.25" customHeight="1">
      <c r="A166" s="15"/>
      <c r="B166" s="15"/>
      <c r="C166" s="15"/>
    </row>
    <row r="167" spans="1:3" ht="56.25" customHeight="1">
      <c r="A167" s="15"/>
      <c r="B167" s="15"/>
      <c r="C167" s="15"/>
    </row>
    <row r="168" spans="1:3" ht="56.25" customHeight="1">
      <c r="A168" s="15"/>
      <c r="B168" s="15"/>
      <c r="C168" s="15"/>
    </row>
    <row r="169" spans="1:3" ht="56.25" customHeight="1">
      <c r="A169" s="15"/>
      <c r="B169" s="15"/>
      <c r="C169" s="15"/>
    </row>
    <row r="170" spans="1:3" ht="56.25" customHeight="1">
      <c r="A170" s="15"/>
      <c r="B170" s="15"/>
      <c r="C170" s="15"/>
    </row>
    <row r="171" spans="1:3" ht="56.25" customHeight="1">
      <c r="A171" s="15"/>
      <c r="B171" s="15"/>
      <c r="C171" s="15"/>
    </row>
    <row r="172" spans="1:3" ht="56.25" customHeight="1">
      <c r="A172" s="15"/>
      <c r="B172" s="15"/>
      <c r="C172" s="15"/>
    </row>
    <row r="173" spans="1:3" ht="56.25" customHeight="1">
      <c r="A173" s="15"/>
      <c r="B173" s="15"/>
      <c r="C173" s="15"/>
    </row>
    <row r="174" spans="1:3" ht="56.25" customHeight="1">
      <c r="A174" s="15"/>
      <c r="B174" s="15"/>
      <c r="C174" s="15"/>
    </row>
    <row r="175" spans="1:3" ht="56.25" customHeight="1">
      <c r="A175" s="15"/>
      <c r="B175" s="15"/>
      <c r="C175" s="15"/>
    </row>
    <row r="176" spans="1:3" ht="56.25" customHeight="1">
      <c r="A176" s="15"/>
      <c r="B176" s="15"/>
      <c r="C176" s="15"/>
    </row>
    <row r="177" spans="1:3" ht="56.25" customHeight="1">
      <c r="A177" s="15"/>
      <c r="B177" s="15"/>
      <c r="C177" s="15"/>
    </row>
    <row r="178" spans="1:3" ht="56.25" customHeight="1">
      <c r="A178" s="15"/>
      <c r="B178" s="15"/>
      <c r="C178" s="15"/>
    </row>
    <row r="179" spans="1:3" ht="56.25" customHeight="1">
      <c r="A179" s="15"/>
      <c r="B179" s="15"/>
      <c r="C179" s="15"/>
    </row>
    <row r="180" spans="1:3" ht="56.25" customHeight="1">
      <c r="A180" s="15"/>
      <c r="B180" s="15"/>
      <c r="C180" s="15"/>
    </row>
    <row r="181" spans="1:3" ht="56.25" customHeight="1">
      <c r="A181" s="15"/>
      <c r="B181" s="15"/>
      <c r="C181" s="15"/>
    </row>
    <row r="182" spans="1:3" ht="56.25" customHeight="1">
      <c r="A182" s="15"/>
      <c r="B182" s="15"/>
      <c r="C182" s="15"/>
    </row>
    <row r="183" spans="1:3" ht="56.25" customHeight="1">
      <c r="A183" s="15"/>
      <c r="B183" s="15"/>
      <c r="C183" s="15"/>
    </row>
    <row r="184" spans="1:3" ht="56.25" customHeight="1">
      <c r="A184" s="15"/>
      <c r="B184" s="15"/>
      <c r="C184" s="15"/>
    </row>
    <row r="185" spans="1:3" ht="56.25" customHeight="1">
      <c r="A185" s="15"/>
      <c r="B185" s="15"/>
      <c r="C185" s="15"/>
    </row>
    <row r="186" spans="1:3" ht="56.25" customHeight="1">
      <c r="A186" s="15"/>
      <c r="B186" s="15"/>
      <c r="C186" s="15"/>
    </row>
    <row r="187" spans="1:3" ht="56.25" customHeight="1">
      <c r="A187" s="15"/>
      <c r="B187" s="15"/>
      <c r="C187" s="15"/>
    </row>
    <row r="188" spans="1:3" ht="56.25" customHeight="1">
      <c r="A188" s="15"/>
      <c r="B188" s="15"/>
      <c r="C188" s="15"/>
    </row>
    <row r="189" spans="1:3" ht="56.25" customHeight="1">
      <c r="A189" s="15"/>
      <c r="B189" s="15"/>
      <c r="C189" s="15"/>
    </row>
    <row r="190" spans="1:3" ht="56.25" customHeight="1">
      <c r="A190" s="15"/>
      <c r="B190" s="15"/>
      <c r="C190" s="15"/>
    </row>
    <row r="191" spans="1:3" ht="56.25" customHeight="1">
      <c r="A191" s="15"/>
      <c r="B191" s="15"/>
      <c r="C191" s="15"/>
    </row>
    <row r="192" spans="1:3" ht="56.25" customHeight="1">
      <c r="A192" s="15"/>
      <c r="B192" s="15"/>
      <c r="C192" s="15"/>
    </row>
    <row r="193" spans="1:3" ht="56.25" customHeight="1">
      <c r="A193" s="15"/>
      <c r="B193" s="15"/>
      <c r="C193" s="15"/>
    </row>
    <row r="194" spans="1:3" ht="56.25" customHeight="1">
      <c r="A194" s="15"/>
      <c r="B194" s="15"/>
      <c r="C194" s="15"/>
    </row>
    <row r="195" spans="1:3" ht="56.25" customHeight="1">
      <c r="A195" s="15"/>
      <c r="B195" s="15"/>
      <c r="C195" s="15"/>
    </row>
    <row r="196" spans="1:3" ht="56.25" customHeight="1">
      <c r="A196" s="15"/>
      <c r="B196" s="15"/>
      <c r="C196" s="15"/>
    </row>
    <row r="197" spans="1:3" ht="56.25" customHeight="1">
      <c r="A197" s="15"/>
      <c r="B197" s="15"/>
      <c r="C197" s="15"/>
    </row>
    <row r="198" spans="1:3" ht="56.25" customHeight="1">
      <c r="A198" s="15"/>
      <c r="B198" s="15"/>
      <c r="C198" s="15"/>
    </row>
    <row r="199" spans="1:3" ht="56.25" customHeight="1">
      <c r="A199" s="15"/>
      <c r="B199" s="15"/>
      <c r="C199" s="15"/>
    </row>
    <row r="200" spans="1:3" ht="56.25" customHeight="1">
      <c r="A200" s="15"/>
      <c r="B200" s="15"/>
      <c r="C200" s="15"/>
    </row>
    <row r="201" spans="1:3" ht="56.25" customHeight="1">
      <c r="A201" s="15"/>
      <c r="B201" s="15"/>
      <c r="C201" s="15"/>
    </row>
    <row r="202" spans="1:3" ht="56.25" customHeight="1">
      <c r="A202" s="15"/>
      <c r="B202" s="15"/>
      <c r="C202" s="15"/>
    </row>
    <row r="203" spans="1:3" ht="56.25" customHeight="1">
      <c r="A203" s="15"/>
      <c r="B203" s="15"/>
      <c r="C203" s="15"/>
    </row>
    <row r="204" spans="1:3" ht="56.25" customHeight="1">
      <c r="A204" s="15"/>
      <c r="B204" s="15"/>
      <c r="C204" s="15"/>
    </row>
    <row r="205" spans="1:3" ht="56.25" customHeight="1">
      <c r="A205" s="15"/>
      <c r="B205" s="15"/>
      <c r="C205" s="15"/>
    </row>
    <row r="206" spans="1:3" ht="56.25" customHeight="1">
      <c r="A206" s="15"/>
      <c r="B206" s="15"/>
      <c r="C206" s="15"/>
    </row>
    <row r="207" spans="1:3" ht="56.25" customHeight="1">
      <c r="A207" s="15"/>
      <c r="B207" s="15"/>
      <c r="C207" s="15"/>
    </row>
    <row r="208" spans="1:3" ht="56.25" customHeight="1">
      <c r="A208" s="15"/>
      <c r="B208" s="15"/>
      <c r="C208" s="15"/>
    </row>
    <row r="209" spans="1:3" ht="56.25" customHeight="1">
      <c r="A209" s="15"/>
      <c r="B209" s="15"/>
      <c r="C209" s="15"/>
    </row>
    <row r="210" spans="1:3" ht="56.25" customHeight="1">
      <c r="A210" s="15"/>
      <c r="B210" s="15"/>
      <c r="C210" s="15"/>
    </row>
    <row r="211" spans="1:3" ht="56.25" customHeight="1">
      <c r="A211" s="15"/>
      <c r="B211" s="15"/>
      <c r="C211" s="15"/>
    </row>
    <row r="212" spans="1:3" ht="56.25" customHeight="1">
      <c r="A212" s="15"/>
      <c r="B212" s="15"/>
      <c r="C212" s="15"/>
    </row>
    <row r="213" spans="1:3" ht="56.25" customHeight="1">
      <c r="A213" s="15"/>
      <c r="B213" s="15"/>
      <c r="C213" s="15"/>
    </row>
    <row r="214" spans="1:3" ht="56.25" customHeight="1">
      <c r="A214" s="15"/>
      <c r="B214" s="15"/>
      <c r="C214" s="15"/>
    </row>
    <row r="215" spans="1:3" ht="56.25" customHeight="1">
      <c r="A215" s="15"/>
      <c r="B215" s="15"/>
      <c r="C215" s="15"/>
    </row>
    <row r="216" spans="1:3" ht="56.25" customHeight="1">
      <c r="A216" s="15"/>
      <c r="B216" s="15"/>
      <c r="C216" s="15"/>
    </row>
    <row r="217" spans="1:3" ht="56.25" customHeight="1">
      <c r="A217" s="15"/>
      <c r="B217" s="15"/>
      <c r="C217" s="15"/>
    </row>
    <row r="218" spans="1:3" ht="56.25" customHeight="1">
      <c r="A218" s="15"/>
      <c r="B218" s="15"/>
      <c r="C218" s="15"/>
    </row>
    <row r="219" spans="1:3" ht="56.25" customHeight="1">
      <c r="A219" s="15"/>
      <c r="B219" s="15"/>
      <c r="C219" s="15"/>
    </row>
    <row r="220" spans="1:3" ht="56.25" customHeight="1">
      <c r="A220" s="15"/>
      <c r="B220" s="15"/>
      <c r="C220" s="15"/>
    </row>
    <row r="221" spans="1:3" ht="56.25" customHeight="1">
      <c r="A221" s="15"/>
      <c r="B221" s="15"/>
      <c r="C221" s="15"/>
    </row>
    <row r="222" spans="1:3" ht="56.25" customHeight="1">
      <c r="A222" s="15"/>
      <c r="B222" s="15"/>
      <c r="C222" s="15"/>
    </row>
    <row r="223" spans="1:3" ht="56.25" customHeight="1">
      <c r="A223" s="15"/>
      <c r="B223" s="15"/>
      <c r="C223" s="15"/>
    </row>
    <row r="224" spans="1:3" ht="56.25" customHeight="1">
      <c r="A224" s="15"/>
      <c r="B224" s="15"/>
      <c r="C224" s="15"/>
    </row>
    <row r="225" spans="1:3" ht="56.25" customHeight="1">
      <c r="A225" s="15"/>
      <c r="B225" s="15"/>
      <c r="C225" s="15"/>
    </row>
    <row r="226" spans="1:3" ht="56.25" customHeight="1">
      <c r="A226" s="15"/>
      <c r="B226" s="15"/>
      <c r="C226" s="15"/>
    </row>
    <row r="227" spans="1:3" ht="56.25" customHeight="1">
      <c r="A227" s="15"/>
      <c r="B227" s="15"/>
      <c r="C227" s="15"/>
    </row>
    <row r="228" spans="1:3" ht="56.25" customHeight="1">
      <c r="A228" s="15"/>
      <c r="B228" s="15"/>
      <c r="C228" s="15"/>
    </row>
    <row r="229" spans="1:3" ht="56.25" customHeight="1">
      <c r="A229" s="15"/>
      <c r="B229" s="15"/>
      <c r="C229" s="15"/>
    </row>
    <row r="230" spans="1:3" ht="56.25" customHeight="1">
      <c r="A230" s="15"/>
      <c r="B230" s="15"/>
      <c r="C230" s="15"/>
    </row>
    <row r="231" spans="1:3" ht="56.25" customHeight="1">
      <c r="A231" s="15"/>
      <c r="B231" s="15"/>
      <c r="C231" s="15"/>
    </row>
    <row r="232" spans="1:3" ht="56.25" customHeight="1">
      <c r="A232" s="15"/>
      <c r="B232" s="15"/>
      <c r="C232" s="15"/>
    </row>
    <row r="233" spans="1:3" ht="56.25" customHeight="1">
      <c r="A233" s="15"/>
      <c r="B233" s="15"/>
      <c r="C233" s="15"/>
    </row>
    <row r="234" spans="1:3" ht="56.25" customHeight="1">
      <c r="A234" s="15"/>
      <c r="B234" s="15"/>
      <c r="C234" s="15"/>
    </row>
    <row r="235" spans="1:3" ht="56.25" customHeight="1">
      <c r="A235" s="15"/>
      <c r="B235" s="15"/>
      <c r="C235" s="15"/>
    </row>
    <row r="236" spans="1:3" ht="56.25" customHeight="1">
      <c r="A236" s="15"/>
      <c r="B236" s="15"/>
      <c r="C236" s="15"/>
    </row>
    <row r="237" spans="1:3" ht="56.25" customHeight="1">
      <c r="A237" s="15"/>
      <c r="B237" s="15"/>
      <c r="C237" s="15"/>
    </row>
    <row r="238" spans="1:3" ht="56.25" customHeight="1">
      <c r="A238" s="15"/>
      <c r="B238" s="15"/>
      <c r="C238" s="15"/>
    </row>
    <row r="239" spans="1:3" ht="56.25" customHeight="1">
      <c r="A239" s="15"/>
      <c r="B239" s="15"/>
      <c r="C239" s="15"/>
    </row>
    <row r="240" spans="1:3" ht="56.25" customHeight="1">
      <c r="A240" s="15"/>
      <c r="B240" s="15"/>
      <c r="C240" s="15"/>
    </row>
    <row r="241" spans="1:3" ht="56.25" customHeight="1">
      <c r="A241" s="15"/>
      <c r="B241" s="15"/>
      <c r="C241" s="15"/>
    </row>
    <row r="242" spans="1:3" ht="56.25" customHeight="1">
      <c r="A242" s="15"/>
      <c r="B242" s="15"/>
      <c r="C242" s="15"/>
    </row>
    <row r="243" spans="1:3" ht="56.25" customHeight="1">
      <c r="A243" s="15"/>
      <c r="B243" s="15"/>
      <c r="C243" s="15"/>
    </row>
    <row r="244" spans="1:3" ht="56.25" customHeight="1">
      <c r="A244" s="15"/>
      <c r="B244" s="15"/>
      <c r="C244" s="15"/>
    </row>
    <row r="245" spans="1:3" ht="56.25" customHeight="1">
      <c r="A245" s="15"/>
      <c r="B245" s="15"/>
      <c r="C245" s="15"/>
    </row>
    <row r="246" spans="1:3" ht="56.25" customHeight="1">
      <c r="A246" s="15"/>
      <c r="B246" s="15"/>
      <c r="C246" s="15"/>
    </row>
    <row r="247" spans="1:3" ht="56.25" customHeight="1">
      <c r="A247" s="15"/>
      <c r="B247" s="15"/>
      <c r="C247" s="15"/>
    </row>
    <row r="248" spans="1:3" ht="56.25" customHeight="1">
      <c r="A248" s="15"/>
      <c r="B248" s="15"/>
      <c r="C248" s="15"/>
    </row>
    <row r="249" spans="1:3" ht="56.25" customHeight="1">
      <c r="A249" s="15"/>
      <c r="B249" s="15"/>
      <c r="C249" s="15"/>
    </row>
    <row r="250" spans="1:3" ht="56.25" customHeight="1">
      <c r="A250" s="15"/>
      <c r="B250" s="15"/>
      <c r="C250" s="15"/>
    </row>
    <row r="251" spans="1:3" ht="56.25" customHeight="1">
      <c r="A251" s="15"/>
      <c r="B251" s="15"/>
      <c r="C251" s="15"/>
    </row>
    <row r="252" spans="1:3" ht="56.25" customHeight="1">
      <c r="A252" s="15"/>
      <c r="B252" s="15"/>
      <c r="C252" s="15"/>
    </row>
    <row r="253" spans="1:3" ht="56.25" customHeight="1">
      <c r="A253" s="15"/>
      <c r="B253" s="15"/>
      <c r="C253" s="15"/>
    </row>
    <row r="254" spans="1:3" ht="56.25" customHeight="1">
      <c r="A254" s="15"/>
      <c r="B254" s="15"/>
      <c r="C254" s="15"/>
    </row>
    <row r="255" spans="1:3" ht="56.25" customHeight="1">
      <c r="A255" s="15"/>
      <c r="B255" s="15"/>
      <c r="C255" s="15"/>
    </row>
    <row r="256" spans="1:3" ht="56.25" customHeight="1">
      <c r="A256" s="15"/>
      <c r="B256" s="15"/>
      <c r="C256" s="15"/>
    </row>
    <row r="257" spans="1:3" ht="56.25" customHeight="1">
      <c r="A257" s="15"/>
      <c r="B257" s="15"/>
      <c r="C257" s="15"/>
    </row>
    <row r="258" spans="1:3" ht="56.25" customHeight="1">
      <c r="A258" s="15"/>
      <c r="B258" s="15"/>
      <c r="C258" s="15"/>
    </row>
    <row r="259" spans="1:3" ht="56.25" customHeight="1">
      <c r="A259" s="15"/>
      <c r="B259" s="15"/>
      <c r="C259" s="15"/>
    </row>
    <row r="260" spans="1:3" ht="56.25" customHeight="1">
      <c r="A260" s="15"/>
      <c r="B260" s="15"/>
      <c r="C260" s="15"/>
    </row>
    <row r="261" spans="1:3" ht="56.25" customHeight="1">
      <c r="A261" s="15"/>
      <c r="B261" s="15"/>
      <c r="C261" s="15"/>
    </row>
    <row r="262" spans="1:3" ht="56.25" customHeight="1">
      <c r="A262" s="15"/>
      <c r="B262" s="15"/>
      <c r="C262" s="15"/>
    </row>
    <row r="263" spans="1:3" ht="56.25" customHeight="1">
      <c r="A263" s="15"/>
      <c r="B263" s="15"/>
      <c r="C263" s="15"/>
    </row>
    <row r="264" spans="1:3" ht="56.25" customHeight="1">
      <c r="A264" s="15"/>
      <c r="B264" s="15"/>
      <c r="C264" s="15"/>
    </row>
    <row r="265" spans="1:3" ht="56.25" customHeight="1">
      <c r="A265" s="15"/>
      <c r="B265" s="15"/>
      <c r="C265" s="15"/>
    </row>
    <row r="266" spans="1:3" ht="56.25" customHeight="1">
      <c r="A266" s="15"/>
      <c r="B266" s="15"/>
      <c r="C266" s="15"/>
    </row>
    <row r="267" spans="1:3" ht="56.25" customHeight="1">
      <c r="A267" s="15"/>
      <c r="B267" s="15"/>
      <c r="C267" s="15"/>
    </row>
    <row r="268" spans="1:3" ht="56.25" customHeight="1">
      <c r="A268" s="15"/>
      <c r="B268" s="15"/>
      <c r="C268" s="15"/>
    </row>
    <row r="269" spans="1:3" ht="56.25" customHeight="1">
      <c r="A269" s="15"/>
      <c r="B269" s="15"/>
      <c r="C269" s="15"/>
    </row>
    <row r="270" spans="1:3" ht="56.25" customHeight="1">
      <c r="A270" s="15"/>
      <c r="B270" s="15"/>
      <c r="C270" s="15"/>
    </row>
    <row r="271" spans="1:3" ht="56.25" customHeight="1">
      <c r="A271" s="15"/>
      <c r="B271" s="15"/>
      <c r="C271" s="15"/>
    </row>
    <row r="272" spans="1:3" ht="56.25" customHeight="1">
      <c r="A272" s="15"/>
      <c r="B272" s="15"/>
      <c r="C272" s="15"/>
    </row>
    <row r="273" spans="1:3" ht="56.25" customHeight="1">
      <c r="A273" s="15"/>
      <c r="B273" s="15"/>
      <c r="C273" s="15"/>
    </row>
    <row r="274" spans="1:3" ht="56.25" customHeight="1">
      <c r="A274" s="15"/>
      <c r="B274" s="15"/>
      <c r="C274" s="15"/>
    </row>
    <row r="275" spans="1:3" ht="56.25" customHeight="1">
      <c r="A275" s="15"/>
      <c r="B275" s="15"/>
      <c r="C275" s="15"/>
    </row>
    <row r="276" spans="1:3" ht="56.25" customHeight="1">
      <c r="A276" s="15"/>
      <c r="B276" s="15"/>
      <c r="C276" s="15"/>
    </row>
    <row r="277" spans="1:3" ht="56.25" customHeight="1">
      <c r="A277" s="15"/>
      <c r="B277" s="15"/>
      <c r="C277" s="15"/>
    </row>
    <row r="278" spans="1:3" ht="56.25" customHeight="1">
      <c r="A278" s="15"/>
      <c r="B278" s="15"/>
      <c r="C278" s="15"/>
    </row>
    <row r="279" spans="1:3" ht="56.25" customHeight="1">
      <c r="A279" s="15"/>
      <c r="B279" s="15"/>
      <c r="C279" s="15"/>
    </row>
    <row r="280" spans="1:3" ht="56.25" customHeight="1">
      <c r="A280" s="15"/>
      <c r="B280" s="15"/>
      <c r="C280" s="15"/>
    </row>
    <row r="281" spans="1:3" ht="56.25" customHeight="1">
      <c r="A281" s="15"/>
      <c r="B281" s="15"/>
      <c r="C281" s="15"/>
    </row>
    <row r="282" spans="1:3" ht="56.25" customHeight="1">
      <c r="A282" s="15"/>
      <c r="B282" s="15"/>
      <c r="C282" s="15"/>
    </row>
    <row r="283" spans="1:3" ht="56.25" customHeight="1">
      <c r="A283" s="15"/>
      <c r="B283" s="15"/>
      <c r="C283" s="15"/>
    </row>
    <row r="284" spans="1:3" ht="56.25" customHeight="1">
      <c r="A284" s="15"/>
      <c r="B284" s="15"/>
      <c r="C284" s="15"/>
    </row>
    <row r="285" spans="1:3" ht="56.25" customHeight="1">
      <c r="A285" s="15"/>
      <c r="B285" s="15"/>
      <c r="C285" s="15"/>
    </row>
    <row r="286" spans="1:3" ht="56.25" customHeight="1">
      <c r="A286" s="15"/>
      <c r="B286" s="15"/>
      <c r="C286" s="15"/>
    </row>
    <row r="287" spans="1:3" ht="56.25" customHeight="1">
      <c r="A287" s="15"/>
      <c r="B287" s="15"/>
      <c r="C287" s="15"/>
    </row>
    <row r="288" spans="1:3" ht="56.25" customHeight="1">
      <c r="A288" s="15"/>
      <c r="B288" s="15"/>
      <c r="C288" s="15"/>
    </row>
    <row r="289" spans="1:3" ht="56.25" customHeight="1">
      <c r="A289" s="15"/>
      <c r="B289" s="15"/>
      <c r="C289" s="15"/>
    </row>
    <row r="290" spans="1:3" ht="56.25" customHeight="1">
      <c r="A290" s="15"/>
      <c r="B290" s="15"/>
      <c r="C290" s="15"/>
    </row>
    <row r="291" spans="1:3" ht="56.25" customHeight="1">
      <c r="A291" s="15"/>
      <c r="B291" s="15"/>
      <c r="C291" s="15"/>
    </row>
    <row r="292" spans="1:3" ht="56.25" customHeight="1">
      <c r="A292" s="15"/>
      <c r="B292" s="15"/>
      <c r="C292" s="15"/>
    </row>
    <row r="293" spans="1:3" ht="56.25" customHeight="1">
      <c r="A293" s="15"/>
      <c r="B293" s="15"/>
      <c r="C293" s="15"/>
    </row>
    <row r="294" spans="1:3" ht="56.25" customHeight="1">
      <c r="A294" s="15"/>
      <c r="B294" s="15"/>
      <c r="C294" s="15"/>
    </row>
    <row r="295" spans="1:3" ht="56.25" customHeight="1">
      <c r="A295" s="15"/>
      <c r="B295" s="15"/>
      <c r="C295" s="15"/>
    </row>
    <row r="296" spans="1:3" ht="56.25" customHeight="1">
      <c r="A296" s="15"/>
      <c r="B296" s="15"/>
      <c r="C296" s="15"/>
    </row>
    <row r="297" spans="1:3" ht="56.25" customHeight="1">
      <c r="A297" s="15"/>
      <c r="B297" s="15"/>
      <c r="C297" s="15"/>
    </row>
    <row r="298" spans="1:3" ht="56.25" customHeight="1">
      <c r="A298" s="15"/>
      <c r="B298" s="15"/>
      <c r="C298" s="15"/>
    </row>
    <row r="299" spans="1:3" ht="56.25" customHeight="1">
      <c r="A299" s="15"/>
      <c r="B299" s="15"/>
      <c r="C299" s="15"/>
    </row>
    <row r="300" spans="1:3" ht="56.25" customHeight="1">
      <c r="A300" s="15"/>
      <c r="B300" s="15"/>
      <c r="C300" s="15"/>
    </row>
    <row r="301" spans="1:3" ht="56.25" customHeight="1">
      <c r="A301" s="15"/>
      <c r="B301" s="15"/>
      <c r="C301" s="15"/>
    </row>
    <row r="302" spans="1:3" ht="56.25" customHeight="1">
      <c r="A302" s="15"/>
      <c r="B302" s="15"/>
      <c r="C302" s="15"/>
    </row>
    <row r="303" spans="1:3" ht="56.25" customHeight="1">
      <c r="A303" s="15"/>
      <c r="B303" s="15"/>
      <c r="C303" s="15"/>
    </row>
    <row r="304" spans="1:3" ht="56.25" customHeight="1">
      <c r="A304" s="15"/>
      <c r="B304" s="15"/>
      <c r="C304" s="15"/>
    </row>
    <row r="305" spans="1:3" ht="56.25" customHeight="1">
      <c r="A305" s="15"/>
      <c r="B305" s="15"/>
      <c r="C305" s="15"/>
    </row>
    <row r="306" spans="1:3" ht="56.25" customHeight="1">
      <c r="A306" s="15"/>
      <c r="B306" s="15"/>
      <c r="C306" s="15"/>
    </row>
    <row r="307" spans="1:3" ht="56.25" customHeight="1">
      <c r="A307" s="15"/>
      <c r="B307" s="15"/>
      <c r="C307" s="15"/>
    </row>
    <row r="308" spans="1:3" ht="56.25" customHeight="1">
      <c r="A308" s="15"/>
      <c r="B308" s="15"/>
      <c r="C308" s="15"/>
    </row>
    <row r="309" spans="1:3" ht="56.25" customHeight="1">
      <c r="A309" s="15"/>
      <c r="B309" s="15"/>
      <c r="C309" s="15"/>
    </row>
    <row r="310" spans="1:3" ht="56.25" customHeight="1">
      <c r="A310" s="15"/>
      <c r="B310" s="15"/>
      <c r="C310" s="15"/>
    </row>
    <row r="311" spans="1:3" ht="56.25" customHeight="1">
      <c r="A311" s="15"/>
      <c r="B311" s="15"/>
      <c r="C311" s="15"/>
    </row>
    <row r="312" spans="1:3" ht="56.25" customHeight="1">
      <c r="A312" s="15"/>
      <c r="B312" s="15"/>
      <c r="C312" s="15"/>
    </row>
    <row r="313" spans="1:3" ht="56.25" customHeight="1">
      <c r="A313" s="15"/>
      <c r="B313" s="15"/>
      <c r="C313" s="15"/>
    </row>
    <row r="314" spans="1:3" ht="56.25" customHeight="1">
      <c r="A314" s="15"/>
      <c r="B314" s="15"/>
      <c r="C314" s="15"/>
    </row>
    <row r="315" spans="1:3" ht="56.25" customHeight="1">
      <c r="A315" s="15"/>
      <c r="B315" s="15"/>
      <c r="C315" s="15"/>
    </row>
    <row r="316" spans="1:3" ht="56.25" customHeight="1">
      <c r="A316" s="15"/>
      <c r="B316" s="15"/>
      <c r="C316" s="15"/>
    </row>
    <row r="317" spans="1:3" ht="56.25" customHeight="1">
      <c r="A317" s="15"/>
      <c r="B317" s="15"/>
      <c r="C317" s="15"/>
    </row>
    <row r="318" spans="1:3" ht="56.25" customHeight="1">
      <c r="A318" s="15"/>
      <c r="B318" s="15"/>
      <c r="C318" s="15"/>
    </row>
    <row r="319" spans="1:3" ht="56.25" customHeight="1">
      <c r="A319" s="15"/>
      <c r="B319" s="15"/>
      <c r="C319" s="15"/>
    </row>
    <row r="320" spans="1:3" ht="56.25" customHeight="1">
      <c r="A320" s="15"/>
      <c r="B320" s="15"/>
      <c r="C320" s="15"/>
    </row>
    <row r="321" spans="1:3" ht="56.25" customHeight="1">
      <c r="A321" s="15"/>
      <c r="B321" s="15"/>
      <c r="C321" s="15"/>
    </row>
    <row r="322" spans="1:3" ht="56.25" customHeight="1">
      <c r="A322" s="15"/>
      <c r="B322" s="15"/>
      <c r="C322" s="15"/>
    </row>
    <row r="323" spans="1:3" ht="56.25" customHeight="1">
      <c r="A323" s="15"/>
      <c r="B323" s="15"/>
      <c r="C323" s="15"/>
    </row>
    <row r="324" spans="1:3" ht="56.25" customHeight="1">
      <c r="A324" s="15"/>
      <c r="B324" s="15"/>
      <c r="C324" s="15"/>
    </row>
    <row r="325" spans="1:3" ht="56.25" customHeight="1">
      <c r="A325" s="15"/>
      <c r="B325" s="15"/>
      <c r="C325" s="15"/>
    </row>
    <row r="326" spans="1:3" ht="56.25" customHeight="1">
      <c r="A326" s="15"/>
      <c r="B326" s="15"/>
      <c r="C326" s="15"/>
    </row>
    <row r="327" spans="1:3" ht="56.25" customHeight="1">
      <c r="A327" s="15"/>
      <c r="B327" s="15"/>
      <c r="C327" s="15"/>
    </row>
    <row r="328" spans="1:3" ht="56.25" customHeight="1">
      <c r="A328" s="15"/>
      <c r="B328" s="15"/>
      <c r="C328" s="15"/>
    </row>
    <row r="329" spans="1:3" ht="56.25" customHeight="1">
      <c r="A329" s="15"/>
      <c r="B329" s="15"/>
      <c r="C329" s="15"/>
    </row>
    <row r="330" spans="1:3" ht="56.25" customHeight="1">
      <c r="A330" s="15"/>
      <c r="B330" s="15"/>
      <c r="C330" s="15"/>
    </row>
    <row r="331" spans="1:3" ht="56.25" customHeight="1">
      <c r="A331" s="15"/>
      <c r="B331" s="15"/>
      <c r="C331" s="15"/>
    </row>
    <row r="332" spans="1:3" ht="56.25" customHeight="1">
      <c r="A332" s="15"/>
      <c r="B332" s="15"/>
      <c r="C332" s="15"/>
    </row>
    <row r="333" spans="1:3" ht="56.25" customHeight="1">
      <c r="A333" s="15"/>
      <c r="B333" s="15"/>
      <c r="C333" s="15"/>
    </row>
    <row r="334" spans="1:3" ht="56.25" customHeight="1">
      <c r="A334" s="15"/>
      <c r="B334" s="15"/>
      <c r="C334" s="15"/>
    </row>
    <row r="335" spans="1:3" ht="56.25" customHeight="1">
      <c r="A335" s="15"/>
      <c r="B335" s="15"/>
      <c r="C335" s="15"/>
    </row>
    <row r="336" spans="1:3" ht="56.25" customHeight="1">
      <c r="A336" s="15"/>
      <c r="B336" s="15"/>
      <c r="C336" s="15"/>
    </row>
    <row r="337" spans="1:3" ht="56.25" customHeight="1">
      <c r="A337" s="15"/>
      <c r="B337" s="15"/>
      <c r="C337" s="15"/>
    </row>
    <row r="338" spans="1:3" ht="56.25" customHeight="1">
      <c r="A338" s="15"/>
      <c r="B338" s="15"/>
      <c r="C338" s="15"/>
    </row>
    <row r="339" spans="1:3" ht="56.25" customHeight="1">
      <c r="A339" s="15"/>
      <c r="B339" s="15"/>
      <c r="C339" s="15"/>
    </row>
    <row r="340" spans="1:3" ht="56.25" customHeight="1">
      <c r="A340" s="15"/>
      <c r="B340" s="15"/>
      <c r="C340" s="15"/>
    </row>
    <row r="341" spans="1:3" ht="56.25" customHeight="1">
      <c r="A341" s="15"/>
      <c r="B341" s="15"/>
      <c r="C341" s="15"/>
    </row>
    <row r="342" spans="1:3" ht="56.25" customHeight="1">
      <c r="A342" s="15"/>
      <c r="B342" s="15"/>
      <c r="C342" s="15"/>
    </row>
    <row r="343" spans="1:3" ht="56.25" customHeight="1">
      <c r="A343" s="15"/>
      <c r="B343" s="15"/>
      <c r="C343" s="15"/>
    </row>
    <row r="344" spans="1:3" ht="56.25" customHeight="1">
      <c r="A344" s="15"/>
      <c r="B344" s="15"/>
      <c r="C344" s="15"/>
    </row>
    <row r="345" spans="1:3" ht="56.25" customHeight="1">
      <c r="A345" s="15"/>
      <c r="B345" s="15"/>
      <c r="C345" s="15"/>
    </row>
    <row r="346" spans="1:3" ht="56.25" customHeight="1">
      <c r="A346" s="15"/>
      <c r="B346" s="15"/>
      <c r="C346" s="15"/>
    </row>
    <row r="347" spans="1:3" ht="56.25" customHeight="1">
      <c r="A347" s="15"/>
      <c r="B347" s="15"/>
      <c r="C347" s="15"/>
    </row>
    <row r="348" spans="1:3" ht="56.25" customHeight="1">
      <c r="A348" s="15"/>
      <c r="B348" s="15"/>
      <c r="C348" s="15"/>
    </row>
    <row r="349" spans="1:3" ht="56.25" customHeight="1">
      <c r="A349" s="15"/>
      <c r="B349" s="15"/>
      <c r="C349" s="15"/>
    </row>
    <row r="350" spans="1:3" ht="56.25" customHeight="1">
      <c r="A350" s="15"/>
      <c r="B350" s="15"/>
      <c r="C350" s="15"/>
    </row>
    <row r="351" spans="1:3" ht="56.25" customHeight="1">
      <c r="A351" s="15"/>
      <c r="B351" s="15"/>
      <c r="C351" s="15"/>
    </row>
    <row r="352" spans="1:3" ht="56.25" customHeight="1">
      <c r="A352" s="15"/>
      <c r="B352" s="15"/>
      <c r="C352" s="15"/>
    </row>
    <row r="353" spans="1:3" ht="56.25" customHeight="1">
      <c r="A353" s="15"/>
      <c r="B353" s="15"/>
      <c r="C353" s="15"/>
    </row>
    <row r="354" spans="1:3" ht="56.25" customHeight="1">
      <c r="A354" s="15"/>
      <c r="B354" s="15"/>
      <c r="C354" s="15"/>
    </row>
    <row r="355" spans="1:3" ht="56.25" customHeight="1">
      <c r="A355" s="15"/>
      <c r="B355" s="15"/>
      <c r="C355" s="15"/>
    </row>
    <row r="356" spans="1:3" ht="56.25" customHeight="1">
      <c r="A356" s="15"/>
      <c r="B356" s="15"/>
      <c r="C356" s="15"/>
    </row>
    <row r="357" spans="1:3" ht="56.25" customHeight="1">
      <c r="A357" s="15"/>
      <c r="B357" s="15"/>
      <c r="C357" s="15"/>
    </row>
    <row r="358" spans="1:3" ht="56.25" customHeight="1">
      <c r="A358" s="15"/>
      <c r="B358" s="15"/>
      <c r="C358" s="15"/>
    </row>
    <row r="359" spans="1:3" ht="56.25" customHeight="1">
      <c r="A359" s="15"/>
      <c r="B359" s="15"/>
      <c r="C359" s="15"/>
    </row>
    <row r="360" spans="1:3" ht="56.25" customHeight="1">
      <c r="A360" s="15"/>
      <c r="B360" s="15"/>
      <c r="C360" s="15"/>
    </row>
    <row r="361" spans="1:3" ht="56.25" customHeight="1">
      <c r="A361" s="15"/>
      <c r="B361" s="15"/>
      <c r="C361" s="15"/>
    </row>
    <row r="362" spans="1:3" ht="56.25" customHeight="1">
      <c r="A362" s="15"/>
      <c r="B362" s="15"/>
      <c r="C362" s="15"/>
    </row>
    <row r="363" spans="1:3" ht="56.25" customHeight="1">
      <c r="A363" s="15"/>
      <c r="B363" s="15"/>
      <c r="C363" s="15"/>
    </row>
    <row r="364" spans="1:3" ht="56.25" customHeight="1">
      <c r="A364" s="15"/>
      <c r="B364" s="15"/>
      <c r="C364" s="15"/>
    </row>
    <row r="365" spans="1:3" ht="56.25" customHeight="1">
      <c r="A365" s="15"/>
      <c r="B365" s="15"/>
      <c r="C365" s="15"/>
    </row>
    <row r="366" spans="1:3" ht="56.25" customHeight="1">
      <c r="A366" s="15"/>
      <c r="B366" s="15"/>
      <c r="C366" s="15"/>
    </row>
    <row r="367" spans="1:3" ht="56.25" customHeight="1">
      <c r="A367" s="15"/>
      <c r="B367" s="15"/>
      <c r="C367" s="15"/>
    </row>
    <row r="368" spans="1:3" ht="56.25" customHeight="1">
      <c r="A368" s="15"/>
      <c r="B368" s="15"/>
      <c r="C368" s="15"/>
    </row>
    <row r="369" spans="1:3" ht="56.25" customHeight="1">
      <c r="A369" s="15"/>
      <c r="B369" s="15"/>
      <c r="C369" s="15"/>
    </row>
    <row r="370" spans="1:3" ht="56.25" customHeight="1">
      <c r="A370" s="15"/>
      <c r="B370" s="15"/>
      <c r="C370" s="15"/>
    </row>
    <row r="371" spans="1:3" ht="56.25" customHeight="1">
      <c r="A371" s="15"/>
      <c r="B371" s="15"/>
      <c r="C371" s="15"/>
    </row>
    <row r="372" spans="1:3" ht="56.25" customHeight="1">
      <c r="A372" s="15"/>
      <c r="B372" s="15"/>
      <c r="C372" s="15"/>
    </row>
    <row r="373" spans="1:3" ht="56.25" customHeight="1">
      <c r="A373" s="15"/>
      <c r="B373" s="15"/>
      <c r="C373" s="15"/>
    </row>
    <row r="374" spans="1:3" ht="56.25" customHeight="1">
      <c r="A374" s="15"/>
      <c r="B374" s="15"/>
      <c r="C374" s="15"/>
    </row>
    <row r="375" spans="1:3" ht="56.25" customHeight="1">
      <c r="A375" s="15"/>
      <c r="B375" s="15"/>
      <c r="C375" s="15"/>
    </row>
    <row r="376" spans="1:3" ht="56.25" customHeight="1">
      <c r="A376" s="15"/>
      <c r="B376" s="15"/>
      <c r="C376" s="15"/>
    </row>
    <row r="377" spans="1:3" ht="56.25" customHeight="1">
      <c r="A377" s="15"/>
      <c r="B377" s="15"/>
      <c r="C377" s="15"/>
    </row>
    <row r="378" spans="1:3" ht="56.25" customHeight="1">
      <c r="A378" s="15"/>
      <c r="B378" s="15"/>
      <c r="C378" s="15"/>
    </row>
    <row r="379" spans="1:3" ht="56.25" customHeight="1">
      <c r="A379" s="15"/>
      <c r="B379" s="15"/>
      <c r="C379" s="15"/>
    </row>
    <row r="380" spans="1:3" ht="56.25" customHeight="1">
      <c r="A380" s="15"/>
      <c r="B380" s="15"/>
      <c r="C380" s="15"/>
    </row>
    <row r="381" spans="1:3" ht="56.25" customHeight="1">
      <c r="A381" s="15"/>
      <c r="B381" s="15"/>
      <c r="C381" s="15"/>
    </row>
    <row r="382" spans="1:3" ht="56.25" customHeight="1">
      <c r="A382" s="15"/>
      <c r="B382" s="15"/>
      <c r="C382" s="15"/>
    </row>
    <row r="383" spans="1:3" ht="56.25" customHeight="1">
      <c r="A383" s="15"/>
      <c r="B383" s="15"/>
      <c r="C383" s="15"/>
    </row>
    <row r="384" spans="1:3" ht="56.25" customHeight="1">
      <c r="A384" s="15"/>
      <c r="B384" s="15"/>
      <c r="C384" s="15"/>
    </row>
    <row r="385" spans="1:3" ht="56.25" customHeight="1">
      <c r="A385" s="15"/>
      <c r="B385" s="15"/>
      <c r="C385" s="15"/>
    </row>
    <row r="386" spans="1:3" ht="56.25" customHeight="1">
      <c r="A386" s="15"/>
      <c r="B386" s="15"/>
      <c r="C386" s="15"/>
    </row>
    <row r="387" spans="1:3" ht="56.25" customHeight="1">
      <c r="A387" s="15"/>
      <c r="B387" s="15"/>
      <c r="C387" s="15"/>
    </row>
    <row r="388" spans="1:3" ht="56.25" customHeight="1">
      <c r="A388" s="15"/>
      <c r="B388" s="15"/>
      <c r="C388" s="15"/>
    </row>
    <row r="389" spans="1:3" ht="56.25" customHeight="1">
      <c r="A389" s="15"/>
      <c r="B389" s="15"/>
      <c r="C389" s="15"/>
    </row>
    <row r="390" spans="1:3" ht="56.25" customHeight="1">
      <c r="A390" s="15"/>
      <c r="B390" s="15"/>
      <c r="C390" s="15"/>
    </row>
    <row r="391" spans="1:3" ht="56.25" customHeight="1">
      <c r="A391" s="15"/>
      <c r="B391" s="15"/>
      <c r="C391" s="15"/>
    </row>
    <row r="392" spans="1:3" ht="56.25" customHeight="1">
      <c r="A392" s="15"/>
      <c r="B392" s="15"/>
      <c r="C392" s="15"/>
    </row>
    <row r="393" spans="1:3" ht="56.25" customHeight="1">
      <c r="A393" s="15"/>
      <c r="B393" s="15"/>
      <c r="C393" s="15"/>
    </row>
    <row r="394" spans="1:3" ht="56.25" customHeight="1">
      <c r="A394" s="15"/>
      <c r="B394" s="15"/>
      <c r="C394" s="15"/>
    </row>
    <row r="395" spans="1:3" ht="56.25" customHeight="1">
      <c r="A395" s="15"/>
      <c r="B395" s="15"/>
      <c r="C395" s="15"/>
    </row>
    <row r="396" spans="1:3" ht="56.25" customHeight="1">
      <c r="A396" s="15"/>
      <c r="B396" s="15"/>
      <c r="C396" s="15"/>
    </row>
    <row r="397" spans="1:3" ht="56.25" customHeight="1">
      <c r="A397" s="15"/>
      <c r="B397" s="15"/>
      <c r="C397" s="15"/>
    </row>
    <row r="398" spans="1:3" ht="56.25" customHeight="1">
      <c r="A398" s="15"/>
      <c r="B398" s="15"/>
      <c r="C398" s="15"/>
    </row>
    <row r="399" spans="1:3" ht="56.25" customHeight="1">
      <c r="A399" s="15"/>
      <c r="B399" s="15"/>
      <c r="C399" s="15"/>
    </row>
    <row r="400" spans="1:3" ht="56.25" customHeight="1">
      <c r="A400" s="15"/>
      <c r="B400" s="15"/>
      <c r="C400" s="15"/>
    </row>
    <row r="401" spans="1:3" ht="56.25" customHeight="1">
      <c r="A401" s="15"/>
      <c r="B401" s="15"/>
      <c r="C401" s="15"/>
    </row>
    <row r="402" spans="1:3" ht="56.25" customHeight="1">
      <c r="A402" s="15"/>
      <c r="B402" s="15"/>
      <c r="C402" s="15"/>
    </row>
    <row r="403" spans="1:3" ht="56.25" customHeight="1">
      <c r="A403" s="15"/>
      <c r="B403" s="15"/>
      <c r="C403" s="15"/>
    </row>
    <row r="404" spans="1:3" ht="56.25" customHeight="1">
      <c r="A404" s="15"/>
      <c r="B404" s="15"/>
      <c r="C404" s="15"/>
    </row>
    <row r="405" spans="1:3" ht="56.25" customHeight="1">
      <c r="A405" s="15"/>
      <c r="B405" s="15"/>
      <c r="C405" s="15"/>
    </row>
    <row r="406" spans="1:3" ht="56.25" customHeight="1">
      <c r="A406" s="15"/>
      <c r="B406" s="15"/>
      <c r="C406" s="15"/>
    </row>
    <row r="407" spans="1:3" ht="56.25" customHeight="1">
      <c r="A407" s="15"/>
      <c r="B407" s="15"/>
      <c r="C407" s="15"/>
    </row>
    <row r="408" spans="1:3" ht="56.25" customHeight="1">
      <c r="A408" s="15"/>
      <c r="B408" s="15"/>
      <c r="C408" s="15"/>
    </row>
    <row r="409" spans="1:3" ht="56.25" customHeight="1">
      <c r="A409" s="15"/>
      <c r="B409" s="15"/>
      <c r="C409" s="15"/>
    </row>
    <row r="410" spans="1:3" ht="56.25" customHeight="1">
      <c r="A410" s="15"/>
      <c r="B410" s="15"/>
      <c r="C410" s="15"/>
    </row>
    <row r="411" spans="1:3" ht="56.25" customHeight="1">
      <c r="A411" s="15"/>
      <c r="B411" s="15"/>
      <c r="C411" s="15"/>
    </row>
    <row r="412" spans="1:3" ht="56.25" customHeight="1">
      <c r="A412" s="15"/>
      <c r="B412" s="15"/>
      <c r="C412" s="15"/>
    </row>
    <row r="413" spans="1:3" ht="56.25" customHeight="1">
      <c r="A413" s="15"/>
      <c r="B413" s="15"/>
      <c r="C413" s="15"/>
    </row>
    <row r="414" spans="1:3" ht="56.25" customHeight="1">
      <c r="A414" s="15"/>
      <c r="B414" s="15"/>
      <c r="C414" s="15"/>
    </row>
    <row r="415" spans="1:3" ht="56.25" customHeight="1">
      <c r="A415" s="15"/>
      <c r="B415" s="15"/>
      <c r="C415" s="15"/>
    </row>
    <row r="416" spans="1:3" ht="56.25" customHeight="1">
      <c r="A416" s="15"/>
      <c r="B416" s="15"/>
      <c r="C416" s="15"/>
    </row>
    <row r="417" spans="1:3" ht="56.25" customHeight="1">
      <c r="A417" s="15"/>
      <c r="B417" s="15"/>
      <c r="C417" s="15"/>
    </row>
    <row r="418" spans="1:3" ht="56.25" customHeight="1">
      <c r="A418" s="15"/>
      <c r="B418" s="15"/>
      <c r="C418" s="15"/>
    </row>
    <row r="419" spans="1:3" ht="56.25" customHeight="1">
      <c r="A419" s="15"/>
      <c r="B419" s="15"/>
      <c r="C419" s="15"/>
    </row>
    <row r="420" spans="1:3" ht="56.25" customHeight="1">
      <c r="A420" s="15"/>
      <c r="B420" s="15"/>
      <c r="C420" s="15"/>
    </row>
    <row r="421" spans="1:3" ht="56.25" customHeight="1">
      <c r="A421" s="15"/>
      <c r="B421" s="15"/>
      <c r="C421" s="15"/>
    </row>
    <row r="422" spans="1:3" ht="56.25" customHeight="1">
      <c r="A422" s="15"/>
      <c r="B422" s="15"/>
      <c r="C422" s="15"/>
    </row>
    <row r="423" spans="1:3" ht="56.25" customHeight="1">
      <c r="A423" s="15"/>
      <c r="B423" s="15"/>
      <c r="C423" s="15"/>
    </row>
    <row r="424" spans="1:3" ht="56.25" customHeight="1">
      <c r="A424" s="15"/>
      <c r="B424" s="15"/>
      <c r="C424" s="15"/>
    </row>
    <row r="425" spans="1:3" ht="56.25" customHeight="1">
      <c r="A425" s="15"/>
      <c r="B425" s="15"/>
      <c r="C425" s="15"/>
    </row>
    <row r="426" spans="1:3" ht="56.25" customHeight="1">
      <c r="A426" s="15"/>
      <c r="B426" s="15"/>
      <c r="C426" s="15"/>
    </row>
    <row r="427" spans="1:3" ht="56.25" customHeight="1">
      <c r="A427" s="15"/>
      <c r="B427" s="15"/>
      <c r="C427" s="15"/>
    </row>
    <row r="428" spans="1:3" ht="56.25" customHeight="1">
      <c r="A428" s="15"/>
      <c r="B428" s="15"/>
      <c r="C428" s="15"/>
    </row>
    <row r="429" spans="1:3" ht="56.25" customHeight="1">
      <c r="A429" s="15"/>
      <c r="B429" s="15"/>
      <c r="C429" s="15"/>
    </row>
    <row r="430" spans="1:3" ht="56.25" customHeight="1">
      <c r="A430" s="15"/>
      <c r="B430" s="15"/>
      <c r="C430" s="15"/>
    </row>
    <row r="431" spans="1:3" ht="56.25" customHeight="1">
      <c r="A431" s="15"/>
      <c r="B431" s="15"/>
      <c r="C431" s="15"/>
    </row>
    <row r="432" spans="1:3" ht="56.25" customHeight="1">
      <c r="A432" s="15"/>
      <c r="B432" s="15"/>
      <c r="C432" s="15"/>
    </row>
    <row r="433" spans="1:3" ht="56.25" customHeight="1">
      <c r="A433" s="15"/>
      <c r="B433" s="15"/>
      <c r="C433" s="15"/>
    </row>
    <row r="434" spans="1:3" ht="56.25" customHeight="1">
      <c r="A434" s="15"/>
      <c r="B434" s="15"/>
      <c r="C434" s="15"/>
    </row>
    <row r="435" spans="1:3" ht="56.25" customHeight="1">
      <c r="A435" s="15"/>
      <c r="B435" s="15"/>
      <c r="C435" s="15"/>
    </row>
    <row r="436" spans="1:3" ht="56.25" customHeight="1">
      <c r="A436" s="15"/>
      <c r="B436" s="15"/>
      <c r="C436" s="15"/>
    </row>
    <row r="437" spans="1:3" ht="56.25" customHeight="1">
      <c r="A437" s="15"/>
      <c r="B437" s="15"/>
      <c r="C437" s="15"/>
    </row>
    <row r="438" spans="1:3" ht="56.25" customHeight="1">
      <c r="A438" s="15"/>
      <c r="B438" s="15"/>
      <c r="C438" s="15"/>
    </row>
    <row r="439" spans="1:3" ht="56.25" customHeight="1">
      <c r="A439" s="15"/>
      <c r="B439" s="15"/>
      <c r="C439" s="15"/>
    </row>
    <row r="440" spans="1:3" ht="56.25" customHeight="1">
      <c r="A440" s="15"/>
      <c r="B440" s="15"/>
      <c r="C440" s="15"/>
    </row>
    <row r="441" spans="1:3" ht="56.25" customHeight="1">
      <c r="A441" s="15"/>
      <c r="B441" s="15"/>
      <c r="C441" s="15"/>
    </row>
    <row r="442" spans="1:3" ht="56.25" customHeight="1">
      <c r="A442" s="15"/>
      <c r="B442" s="15"/>
      <c r="C442" s="15"/>
    </row>
    <row r="443" spans="1:3" ht="56.25" customHeight="1">
      <c r="A443" s="15"/>
      <c r="B443" s="15"/>
      <c r="C443" s="15"/>
    </row>
    <row r="444" spans="1:3" ht="56.25" customHeight="1">
      <c r="A444" s="15"/>
      <c r="B444" s="15"/>
      <c r="C444" s="15"/>
    </row>
    <row r="445" spans="1:3" ht="56.25" customHeight="1">
      <c r="A445" s="15"/>
      <c r="B445" s="15"/>
      <c r="C445" s="15"/>
    </row>
    <row r="446" spans="1:3" ht="56.25" customHeight="1">
      <c r="A446" s="15"/>
      <c r="B446" s="15"/>
      <c r="C446" s="15"/>
    </row>
    <row r="447" spans="1:3" ht="56.25" customHeight="1">
      <c r="A447" s="15"/>
      <c r="B447" s="15"/>
      <c r="C447" s="15"/>
    </row>
    <row r="448" spans="1:3" ht="56.25" customHeight="1">
      <c r="A448" s="15"/>
      <c r="B448" s="15"/>
      <c r="C448" s="15"/>
    </row>
    <row r="449" spans="1:3" ht="56.25" customHeight="1">
      <c r="A449" s="15"/>
      <c r="B449" s="15"/>
      <c r="C449" s="15"/>
    </row>
    <row r="450" spans="1:3" ht="56.25" customHeight="1">
      <c r="A450" s="15"/>
      <c r="B450" s="15"/>
      <c r="C450" s="15"/>
    </row>
    <row r="451" spans="1:3" ht="56.25" customHeight="1">
      <c r="A451" s="15"/>
      <c r="B451" s="15"/>
      <c r="C451" s="15"/>
    </row>
    <row r="452" spans="1:3" ht="56.25" customHeight="1">
      <c r="A452" s="15"/>
      <c r="B452" s="15"/>
      <c r="C452" s="15"/>
    </row>
    <row r="453" spans="1:3" ht="56.25" customHeight="1">
      <c r="A453" s="15"/>
      <c r="B453" s="15"/>
      <c r="C453" s="15"/>
    </row>
    <row r="454" spans="1:3" ht="56.25" customHeight="1">
      <c r="A454" s="15"/>
      <c r="B454" s="15"/>
      <c r="C454" s="15"/>
    </row>
    <row r="455" spans="1:3" ht="56.25" customHeight="1">
      <c r="A455" s="15"/>
      <c r="B455" s="15"/>
      <c r="C455" s="15"/>
    </row>
    <row r="456" spans="1:3" ht="56.25" customHeight="1">
      <c r="A456" s="15"/>
      <c r="B456" s="15"/>
      <c r="C456" s="15"/>
    </row>
    <row r="457" spans="1:3" ht="56.25" customHeight="1">
      <c r="A457" s="15"/>
      <c r="B457" s="15"/>
      <c r="C457" s="15"/>
    </row>
    <row r="458" spans="1:3" ht="56.25" customHeight="1">
      <c r="A458" s="15"/>
      <c r="B458" s="15"/>
      <c r="C458" s="15"/>
    </row>
    <row r="459" spans="1:3" ht="56.25" customHeight="1">
      <c r="A459" s="15"/>
      <c r="B459" s="15"/>
      <c r="C459" s="15"/>
    </row>
    <row r="460" spans="1:3" ht="56.25" customHeight="1">
      <c r="A460" s="15"/>
      <c r="B460" s="15"/>
      <c r="C460" s="15"/>
    </row>
    <row r="461" spans="1:3" ht="56.25" customHeight="1">
      <c r="A461" s="15"/>
      <c r="B461" s="15"/>
      <c r="C461" s="15"/>
    </row>
    <row r="462" spans="1:3" ht="56.25" customHeight="1">
      <c r="A462" s="15"/>
      <c r="B462" s="15"/>
      <c r="C462" s="15"/>
    </row>
    <row r="463" spans="1:3" ht="56.25" customHeight="1">
      <c r="A463" s="15"/>
      <c r="B463" s="15"/>
      <c r="C463" s="15"/>
    </row>
    <row r="464" spans="1:3" ht="56.25" customHeight="1">
      <c r="A464" s="15"/>
      <c r="B464" s="15"/>
      <c r="C464" s="15"/>
    </row>
    <row r="465" spans="1:3" ht="56.25" customHeight="1">
      <c r="A465" s="15"/>
      <c r="B465" s="15"/>
      <c r="C465" s="15"/>
    </row>
    <row r="466" spans="1:3" ht="56.25" customHeight="1">
      <c r="A466" s="15"/>
      <c r="B466" s="15"/>
      <c r="C466" s="15"/>
    </row>
    <row r="467" spans="1:3" ht="56.25" customHeight="1">
      <c r="A467" s="15"/>
      <c r="B467" s="15"/>
      <c r="C467" s="15"/>
    </row>
    <row r="468" spans="1:3" ht="56.25" customHeight="1">
      <c r="A468" s="15"/>
      <c r="B468" s="15"/>
      <c r="C468" s="15"/>
    </row>
    <row r="469" spans="1:3" ht="56.25" customHeight="1">
      <c r="A469" s="15"/>
      <c r="B469" s="15"/>
      <c r="C469" s="15"/>
    </row>
    <row r="470" spans="1:3" ht="56.25" customHeight="1">
      <c r="A470" s="15"/>
      <c r="B470" s="15"/>
      <c r="C470" s="15"/>
    </row>
    <row r="471" spans="1:3" ht="56.25" customHeight="1">
      <c r="A471" s="15"/>
      <c r="B471" s="15"/>
      <c r="C471" s="15"/>
    </row>
    <row r="472" spans="1:3" ht="56.25" customHeight="1">
      <c r="A472" s="15"/>
      <c r="B472" s="15"/>
      <c r="C472" s="15"/>
    </row>
    <row r="473" spans="1:3" ht="56.25" customHeight="1">
      <c r="A473" s="15"/>
      <c r="B473" s="15"/>
      <c r="C473" s="15"/>
    </row>
    <row r="474" spans="1:3" ht="56.25" customHeight="1">
      <c r="A474" s="15"/>
      <c r="B474" s="15"/>
      <c r="C474" s="15"/>
    </row>
    <row r="475" spans="1:3" ht="56.25" customHeight="1">
      <c r="A475" s="15"/>
      <c r="B475" s="15"/>
      <c r="C475" s="15"/>
    </row>
    <row r="476" spans="1:3" ht="56.25" customHeight="1">
      <c r="A476" s="15"/>
      <c r="B476" s="15"/>
      <c r="C476" s="15"/>
    </row>
    <row r="477" spans="1:3" ht="56.25" customHeight="1">
      <c r="A477" s="15"/>
      <c r="B477" s="15"/>
      <c r="C477" s="15"/>
    </row>
    <row r="478" spans="1:3" ht="56.25" customHeight="1">
      <c r="A478" s="15"/>
      <c r="B478" s="15"/>
      <c r="C478" s="15"/>
    </row>
    <row r="479" spans="1:3" ht="56.25" customHeight="1">
      <c r="A479" s="15"/>
      <c r="B479" s="15"/>
      <c r="C479" s="15"/>
    </row>
    <row r="480" spans="1:3" ht="56.25" customHeight="1">
      <c r="A480" s="15"/>
      <c r="B480" s="15"/>
      <c r="C480" s="15"/>
    </row>
    <row r="481" spans="1:3" ht="56.25" customHeight="1">
      <c r="A481" s="15"/>
      <c r="B481" s="15"/>
      <c r="C481" s="15"/>
    </row>
    <row r="482" spans="1:3" ht="56.25" customHeight="1">
      <c r="A482" s="15"/>
      <c r="B482" s="15"/>
      <c r="C482" s="15"/>
    </row>
    <row r="483" spans="1:3" ht="56.25" customHeight="1">
      <c r="A483" s="15"/>
      <c r="B483" s="15"/>
      <c r="C483" s="15"/>
    </row>
    <row r="484" spans="1:3" ht="56.25" customHeight="1">
      <c r="A484" s="15"/>
      <c r="B484" s="15"/>
      <c r="C484" s="15"/>
    </row>
    <row r="485" spans="1:3" ht="56.25" customHeight="1">
      <c r="A485" s="15"/>
      <c r="B485" s="15"/>
      <c r="C485" s="15"/>
    </row>
    <row r="486" spans="1:3" ht="56.25" customHeight="1">
      <c r="A486" s="15"/>
      <c r="B486" s="15"/>
      <c r="C486" s="15"/>
    </row>
    <row r="487" spans="1:3" ht="56.25" customHeight="1">
      <c r="A487" s="15"/>
      <c r="B487" s="15"/>
      <c r="C487" s="15"/>
    </row>
    <row r="488" spans="1:3" ht="56.25" customHeight="1">
      <c r="A488" s="15"/>
      <c r="B488" s="15"/>
      <c r="C488" s="15"/>
    </row>
    <row r="489" spans="1:3" ht="56.25" customHeight="1">
      <c r="A489" s="15"/>
      <c r="B489" s="15"/>
      <c r="C489" s="15"/>
    </row>
    <row r="490" spans="1:3" ht="56.25" customHeight="1">
      <c r="A490" s="15"/>
      <c r="B490" s="15"/>
      <c r="C490" s="15"/>
    </row>
    <row r="491" spans="1:3" ht="56.25" customHeight="1">
      <c r="A491" s="15"/>
      <c r="B491" s="15"/>
      <c r="C491" s="15"/>
    </row>
    <row r="492" spans="1:3" ht="56.25" customHeight="1">
      <c r="A492" s="15"/>
      <c r="B492" s="15"/>
      <c r="C492" s="15"/>
    </row>
    <row r="493" spans="1:3" ht="56.25" customHeight="1">
      <c r="A493" s="15"/>
      <c r="B493" s="15"/>
      <c r="C493" s="15"/>
    </row>
    <row r="494" spans="1:3" ht="56.25" customHeight="1">
      <c r="A494" s="15"/>
      <c r="B494" s="15"/>
      <c r="C494" s="15"/>
    </row>
    <row r="495" spans="1:3" ht="56.25" customHeight="1">
      <c r="A495" s="15"/>
      <c r="B495" s="15"/>
      <c r="C495" s="15"/>
    </row>
    <row r="496" spans="1:3" ht="56.25" customHeight="1">
      <c r="A496" s="15"/>
      <c r="B496" s="15"/>
      <c r="C496" s="15"/>
    </row>
    <row r="497" spans="1:3" ht="56.25" customHeight="1">
      <c r="A497" s="15"/>
      <c r="B497" s="15"/>
      <c r="C497" s="15"/>
    </row>
    <row r="498" spans="1:3" ht="56.25" customHeight="1">
      <c r="A498" s="15"/>
      <c r="B498" s="15"/>
      <c r="C498" s="15"/>
    </row>
    <row r="499" spans="1:3" ht="56.25" customHeight="1">
      <c r="A499" s="15"/>
      <c r="B499" s="15"/>
      <c r="C499" s="15"/>
    </row>
    <row r="500" spans="1:3" ht="56.25" customHeight="1">
      <c r="A500" s="15"/>
      <c r="B500" s="15"/>
      <c r="C500" s="15"/>
    </row>
    <row r="501" spans="1:3" ht="56.25" customHeight="1">
      <c r="A501" s="15"/>
      <c r="B501" s="15"/>
      <c r="C501" s="15"/>
    </row>
    <row r="502" spans="1:3" ht="56.25" customHeight="1">
      <c r="A502" s="15"/>
      <c r="B502" s="15"/>
      <c r="C502" s="15"/>
    </row>
    <row r="503" spans="1:3" ht="56.25" customHeight="1">
      <c r="A503" s="15"/>
      <c r="B503" s="15"/>
      <c r="C503" s="15"/>
    </row>
    <row r="504" spans="1:3" ht="56.25" customHeight="1">
      <c r="A504" s="15"/>
      <c r="B504" s="15"/>
      <c r="C504" s="15"/>
    </row>
    <row r="505" spans="1:3" ht="56.25" customHeight="1">
      <c r="A505" s="15"/>
      <c r="B505" s="15"/>
      <c r="C505" s="15"/>
    </row>
    <row r="506" spans="1:3" ht="56.25" customHeight="1">
      <c r="A506" s="15"/>
      <c r="B506" s="15"/>
      <c r="C506" s="15"/>
    </row>
    <row r="507" spans="1:3" ht="56.25" customHeight="1">
      <c r="A507" s="15"/>
      <c r="B507" s="15"/>
      <c r="C507" s="15"/>
    </row>
    <row r="508" spans="1:3" ht="56.25" customHeight="1">
      <c r="A508" s="15"/>
      <c r="B508" s="15"/>
      <c r="C508" s="15"/>
    </row>
    <row r="509" spans="1:3" ht="56.25" customHeight="1">
      <c r="A509" s="15"/>
      <c r="B509" s="15"/>
      <c r="C509" s="15"/>
    </row>
    <row r="510" spans="1:3" ht="56.25" customHeight="1">
      <c r="A510" s="15"/>
      <c r="B510" s="15"/>
      <c r="C510" s="15"/>
    </row>
    <row r="511" spans="1:3" ht="56.25" customHeight="1">
      <c r="A511" s="15"/>
      <c r="B511" s="15"/>
      <c r="C511" s="15"/>
    </row>
    <row r="512" spans="1:3" ht="56.25" customHeight="1">
      <c r="A512" s="15"/>
      <c r="B512" s="15"/>
      <c r="C512" s="15"/>
    </row>
    <row r="513" spans="1:3" ht="56.25" customHeight="1">
      <c r="A513" s="15"/>
      <c r="B513" s="15"/>
      <c r="C513" s="15"/>
    </row>
    <row r="514" spans="1:3" ht="56.25" customHeight="1">
      <c r="A514" s="15"/>
      <c r="B514" s="15"/>
      <c r="C514" s="15"/>
    </row>
    <row r="515" spans="1:3" ht="56.25" customHeight="1">
      <c r="A515" s="15"/>
      <c r="B515" s="15"/>
      <c r="C515" s="15"/>
    </row>
    <row r="516" spans="1:3" ht="56.25" customHeight="1">
      <c r="A516" s="15"/>
      <c r="B516" s="15"/>
      <c r="C516" s="15"/>
    </row>
    <row r="517" spans="1:3" ht="56.25" customHeight="1">
      <c r="A517" s="15"/>
      <c r="B517" s="15"/>
      <c r="C517" s="15"/>
    </row>
    <row r="518" spans="1:3" ht="56.25" customHeight="1">
      <c r="A518" s="15"/>
      <c r="B518" s="15"/>
      <c r="C518" s="15"/>
    </row>
    <row r="519" spans="1:3" ht="56.25" customHeight="1">
      <c r="A519" s="15"/>
      <c r="B519" s="15"/>
      <c r="C519" s="15"/>
    </row>
    <row r="520" spans="1:3" ht="56.25" customHeight="1">
      <c r="A520" s="15"/>
      <c r="B520" s="15"/>
      <c r="C520" s="15"/>
    </row>
    <row r="521" spans="1:3" ht="56.25" customHeight="1">
      <c r="A521" s="15"/>
      <c r="B521" s="15"/>
      <c r="C521" s="15"/>
    </row>
    <row r="522" spans="1:3" ht="56.25" customHeight="1">
      <c r="A522" s="15"/>
      <c r="B522" s="15"/>
      <c r="C522" s="15"/>
    </row>
    <row r="523" spans="1:3" ht="56.25" customHeight="1">
      <c r="A523" s="15"/>
      <c r="B523" s="15"/>
      <c r="C523" s="15"/>
    </row>
    <row r="524" spans="1:3" ht="56.25" customHeight="1">
      <c r="A524" s="15"/>
      <c r="B524" s="15"/>
      <c r="C524" s="15"/>
    </row>
    <row r="525" spans="1:3" ht="56.25" customHeight="1">
      <c r="A525" s="15"/>
      <c r="B525" s="15"/>
      <c r="C525" s="15"/>
    </row>
    <row r="526" spans="1:3" ht="56.25" customHeight="1">
      <c r="A526" s="15"/>
      <c r="B526" s="15"/>
      <c r="C526" s="15"/>
    </row>
    <row r="527" spans="1:3" ht="56.25" customHeight="1">
      <c r="A527" s="15"/>
      <c r="B527" s="15"/>
      <c r="C527" s="15"/>
    </row>
    <row r="528" spans="1:3" ht="56.25" customHeight="1">
      <c r="A528" s="15"/>
      <c r="B528" s="15"/>
      <c r="C528" s="15"/>
    </row>
    <row r="529" spans="1:3" ht="56.25" customHeight="1">
      <c r="A529" s="15"/>
      <c r="B529" s="15"/>
      <c r="C529" s="15"/>
    </row>
    <row r="530" spans="1:3" ht="56.25" customHeight="1">
      <c r="A530" s="15"/>
      <c r="B530" s="15"/>
      <c r="C530" s="15"/>
    </row>
    <row r="531" spans="1:3" ht="56.25" customHeight="1">
      <c r="A531" s="15"/>
      <c r="B531" s="15"/>
      <c r="C531" s="15"/>
    </row>
    <row r="532" spans="1:3" ht="56.25" customHeight="1">
      <c r="A532" s="15"/>
      <c r="B532" s="15"/>
      <c r="C532" s="15"/>
    </row>
    <row r="533" spans="1:3" ht="56.25" customHeight="1">
      <c r="A533" s="15"/>
      <c r="B533" s="15"/>
      <c r="C533" s="15"/>
    </row>
    <row r="534" spans="1:3" ht="56.25" customHeight="1">
      <c r="A534" s="15"/>
      <c r="B534" s="15"/>
      <c r="C534" s="15"/>
    </row>
    <row r="535" spans="1:3" ht="56.25" customHeight="1">
      <c r="A535" s="15"/>
      <c r="B535" s="15"/>
      <c r="C535" s="15"/>
    </row>
    <row r="536" spans="1:3" ht="56.25" customHeight="1">
      <c r="A536" s="15"/>
      <c r="B536" s="15"/>
      <c r="C536" s="15"/>
    </row>
    <row r="537" spans="1:3" ht="56.25" customHeight="1">
      <c r="A537" s="15"/>
      <c r="B537" s="15"/>
      <c r="C537" s="15"/>
    </row>
    <row r="538" spans="1:3" ht="56.25" customHeight="1">
      <c r="A538" s="15"/>
      <c r="B538" s="15"/>
      <c r="C538" s="15"/>
    </row>
    <row r="539" spans="1:3" ht="56.25" customHeight="1">
      <c r="A539" s="15"/>
      <c r="B539" s="15"/>
      <c r="C539" s="15"/>
    </row>
    <row r="540" spans="1:3" ht="56.25" customHeight="1">
      <c r="A540" s="15"/>
      <c r="B540" s="15"/>
      <c r="C540" s="15"/>
    </row>
    <row r="541" spans="1:3" ht="56.25" customHeight="1">
      <c r="A541" s="15"/>
      <c r="B541" s="15"/>
      <c r="C541" s="15"/>
    </row>
    <row r="542" spans="1:3" ht="56.25" customHeight="1">
      <c r="A542" s="15"/>
      <c r="B542" s="15"/>
      <c r="C542" s="15"/>
    </row>
    <row r="543" spans="1:3" ht="56.25" customHeight="1">
      <c r="A543" s="15"/>
      <c r="B543" s="15"/>
      <c r="C543" s="15"/>
    </row>
    <row r="544" spans="1:3" ht="56.25" customHeight="1">
      <c r="A544" s="15"/>
      <c r="B544" s="15"/>
      <c r="C544" s="15"/>
    </row>
    <row r="545" spans="1:3" ht="56.25" customHeight="1">
      <c r="A545" s="15"/>
      <c r="B545" s="15"/>
      <c r="C545" s="15"/>
    </row>
    <row r="546" spans="1:3" ht="56.25" customHeight="1">
      <c r="A546" s="15"/>
      <c r="B546" s="15"/>
      <c r="C546" s="15"/>
    </row>
    <row r="547" spans="1:3" ht="56.25" customHeight="1">
      <c r="A547" s="15"/>
      <c r="B547" s="15"/>
      <c r="C547" s="15"/>
    </row>
    <row r="548" spans="1:3" ht="56.25" customHeight="1">
      <c r="A548" s="15"/>
      <c r="B548" s="15"/>
      <c r="C548" s="15"/>
    </row>
    <row r="549" spans="1:3" ht="56.25" customHeight="1">
      <c r="A549" s="15"/>
      <c r="B549" s="15"/>
      <c r="C549" s="15"/>
    </row>
    <row r="550" spans="1:3" ht="56.25" customHeight="1">
      <c r="A550" s="15"/>
      <c r="B550" s="15"/>
      <c r="C550" s="15"/>
    </row>
    <row r="551" spans="1:3" ht="56.25" customHeight="1">
      <c r="A551" s="15"/>
      <c r="B551" s="15"/>
      <c r="C551" s="15"/>
    </row>
    <row r="552" spans="1:3" ht="56.25" customHeight="1">
      <c r="A552" s="15"/>
      <c r="B552" s="15"/>
      <c r="C552" s="15"/>
    </row>
    <row r="553" spans="1:3" ht="56.25" customHeight="1">
      <c r="A553" s="15"/>
      <c r="B553" s="15"/>
      <c r="C553" s="15"/>
    </row>
    <row r="554" spans="1:3" ht="56.25" customHeight="1">
      <c r="A554" s="15"/>
      <c r="B554" s="15"/>
      <c r="C554" s="15"/>
    </row>
    <row r="555" spans="1:3" ht="56.25" customHeight="1">
      <c r="A555" s="15"/>
      <c r="B555" s="15"/>
      <c r="C555" s="15"/>
    </row>
    <row r="556" spans="1:3" ht="56.25" customHeight="1">
      <c r="A556" s="15"/>
      <c r="B556" s="15"/>
      <c r="C556" s="15"/>
    </row>
    <row r="557" spans="1:3" ht="56.25" customHeight="1">
      <c r="A557" s="15"/>
      <c r="B557" s="15"/>
      <c r="C557" s="15"/>
    </row>
    <row r="558" spans="1:3" ht="56.25" customHeight="1">
      <c r="A558" s="15"/>
      <c r="B558" s="15"/>
      <c r="C558" s="15"/>
    </row>
    <row r="559" spans="1:3" ht="56.25" customHeight="1">
      <c r="A559" s="15"/>
      <c r="B559" s="15"/>
      <c r="C559" s="15"/>
    </row>
    <row r="560" spans="1:3" ht="56.25" customHeight="1">
      <c r="A560" s="15"/>
      <c r="B560" s="15"/>
      <c r="C560" s="15"/>
    </row>
    <row r="561" spans="1:3" ht="56.25" customHeight="1">
      <c r="A561" s="15"/>
      <c r="B561" s="15"/>
      <c r="C561" s="15"/>
    </row>
    <row r="562" spans="1:3" ht="56.25" customHeight="1">
      <c r="A562" s="15"/>
      <c r="B562" s="15"/>
      <c r="C562" s="15"/>
    </row>
    <row r="563" spans="1:3" ht="56.25" customHeight="1">
      <c r="A563" s="15"/>
      <c r="B563" s="15"/>
      <c r="C563" s="15"/>
    </row>
    <row r="564" spans="1:3" ht="56.25" customHeight="1">
      <c r="A564" s="15"/>
      <c r="B564" s="15"/>
      <c r="C564" s="15"/>
    </row>
    <row r="565" spans="1:3" ht="56.25" customHeight="1">
      <c r="A565" s="15"/>
      <c r="B565" s="15"/>
      <c r="C565" s="15"/>
    </row>
    <row r="566" spans="1:3" ht="56.25" customHeight="1">
      <c r="A566" s="15"/>
      <c r="B566" s="15"/>
      <c r="C566" s="15"/>
    </row>
    <row r="567" spans="1:3" ht="56.25" customHeight="1">
      <c r="A567" s="15"/>
      <c r="B567" s="15"/>
      <c r="C567" s="15"/>
    </row>
    <row r="568" spans="1:3" ht="56.25" customHeight="1">
      <c r="A568" s="15"/>
      <c r="B568" s="15"/>
      <c r="C568" s="15"/>
    </row>
    <row r="569" spans="1:3" ht="56.25" customHeight="1">
      <c r="A569" s="15"/>
      <c r="B569" s="15"/>
      <c r="C569" s="15"/>
    </row>
    <row r="570" spans="1:3" ht="56.25" customHeight="1">
      <c r="A570" s="15"/>
      <c r="B570" s="15"/>
      <c r="C570" s="15"/>
    </row>
    <row r="571" spans="1:3" ht="56.25" customHeight="1">
      <c r="A571" s="15"/>
      <c r="B571" s="15"/>
      <c r="C571" s="15"/>
    </row>
    <row r="572" spans="1:3" ht="56.25" customHeight="1">
      <c r="A572" s="15"/>
      <c r="B572" s="15"/>
      <c r="C572" s="15"/>
    </row>
    <row r="573" spans="1:3" ht="56.25" customHeight="1">
      <c r="A573" s="15"/>
      <c r="B573" s="15"/>
      <c r="C573" s="15"/>
    </row>
    <row r="574" spans="1:3" ht="56.25" customHeight="1">
      <c r="A574" s="15"/>
      <c r="B574" s="15"/>
      <c r="C574" s="15"/>
    </row>
    <row r="575" spans="1:3" ht="56.25" customHeight="1">
      <c r="A575" s="15"/>
      <c r="B575" s="15"/>
      <c r="C575" s="15"/>
    </row>
    <row r="576" spans="1:3" ht="56.25" customHeight="1">
      <c r="A576" s="15"/>
      <c r="B576" s="15"/>
      <c r="C576" s="15"/>
    </row>
    <row r="577" spans="1:3" ht="56.25" customHeight="1">
      <c r="A577" s="15"/>
      <c r="B577" s="15"/>
      <c r="C577" s="15"/>
    </row>
    <row r="578" spans="1:3" ht="56.25" customHeight="1">
      <c r="A578" s="15"/>
      <c r="B578" s="15"/>
      <c r="C578" s="15"/>
    </row>
    <row r="579" spans="1:3" ht="56.25" customHeight="1">
      <c r="A579" s="15"/>
      <c r="B579" s="15"/>
      <c r="C579" s="15"/>
    </row>
    <row r="580" spans="1:3" ht="56.25" customHeight="1">
      <c r="A580" s="15"/>
      <c r="B580" s="15"/>
      <c r="C580" s="15"/>
    </row>
    <row r="581" spans="1:3" ht="56.25" customHeight="1">
      <c r="A581" s="15"/>
      <c r="B581" s="15"/>
      <c r="C581" s="15"/>
    </row>
    <row r="582" spans="1:3" ht="56.25" customHeight="1">
      <c r="A582" s="15"/>
      <c r="B582" s="15"/>
      <c r="C582" s="15"/>
    </row>
    <row r="583" spans="1:3" ht="56.25" customHeight="1">
      <c r="A583" s="15"/>
      <c r="B583" s="15"/>
      <c r="C583" s="15"/>
    </row>
    <row r="584" spans="1:3" ht="56.25" customHeight="1">
      <c r="A584" s="15"/>
      <c r="B584" s="15"/>
      <c r="C584" s="15"/>
    </row>
    <row r="585" spans="1:3" ht="56.25" customHeight="1">
      <c r="A585" s="15"/>
      <c r="B585" s="15"/>
      <c r="C585" s="15"/>
    </row>
    <row r="586" spans="1:3" ht="56.25" customHeight="1">
      <c r="A586" s="15"/>
      <c r="B586" s="15"/>
      <c r="C586" s="15"/>
    </row>
    <row r="587" spans="1:3" ht="56.25" customHeight="1">
      <c r="A587" s="15"/>
      <c r="B587" s="15"/>
      <c r="C587" s="15"/>
    </row>
    <row r="588" spans="1:3" ht="56.25" customHeight="1">
      <c r="A588" s="15"/>
      <c r="B588" s="15"/>
      <c r="C588" s="15"/>
    </row>
    <row r="589" spans="1:3" ht="56.25" customHeight="1">
      <c r="A589" s="15"/>
      <c r="B589" s="15"/>
      <c r="C589" s="15"/>
    </row>
    <row r="590" spans="1:3" ht="56.25" customHeight="1">
      <c r="A590" s="15"/>
      <c r="B590" s="15"/>
      <c r="C590" s="15"/>
    </row>
    <row r="591" spans="1:3" ht="56.25" customHeight="1">
      <c r="A591" s="15"/>
      <c r="B591" s="15"/>
      <c r="C591" s="15"/>
    </row>
    <row r="592" spans="1:3" ht="56.25" customHeight="1">
      <c r="A592" s="15"/>
      <c r="B592" s="15"/>
      <c r="C592" s="15"/>
    </row>
    <row r="593" spans="1:3" ht="56.25" customHeight="1">
      <c r="A593" s="15"/>
      <c r="B593" s="15"/>
      <c r="C593" s="15"/>
    </row>
    <row r="594" spans="1:3" ht="56.25" customHeight="1">
      <c r="A594" s="15"/>
      <c r="B594" s="15"/>
      <c r="C594" s="15"/>
    </row>
    <row r="595" spans="1:3" ht="56.25" customHeight="1">
      <c r="A595" s="15"/>
      <c r="B595" s="15"/>
      <c r="C595" s="15"/>
    </row>
    <row r="596" spans="1:3" ht="56.25" customHeight="1">
      <c r="A596" s="15"/>
      <c r="B596" s="15"/>
      <c r="C596" s="15"/>
    </row>
    <row r="597" spans="1:3" ht="56.25" customHeight="1">
      <c r="A597" s="15"/>
      <c r="B597" s="15"/>
      <c r="C597" s="15"/>
    </row>
    <row r="598" spans="1:3" ht="56.25" customHeight="1">
      <c r="A598" s="15"/>
      <c r="B598" s="15"/>
      <c r="C598" s="15"/>
    </row>
    <row r="599" spans="1:3" ht="56.25" customHeight="1">
      <c r="A599" s="15"/>
      <c r="B599" s="15"/>
      <c r="C599" s="15"/>
    </row>
    <row r="600" spans="1:3" ht="56.25" customHeight="1">
      <c r="A600" s="15"/>
      <c r="B600" s="15"/>
      <c r="C600" s="15"/>
    </row>
    <row r="601" spans="1:3" ht="56.25" customHeight="1">
      <c r="A601" s="15"/>
      <c r="B601" s="15"/>
      <c r="C601" s="15"/>
    </row>
    <row r="602" spans="1:3" ht="56.25" customHeight="1">
      <c r="A602" s="15"/>
      <c r="B602" s="15"/>
      <c r="C602" s="15"/>
    </row>
    <row r="603" spans="1:3" ht="56.25" customHeight="1">
      <c r="A603" s="15"/>
      <c r="B603" s="15"/>
      <c r="C603" s="15"/>
    </row>
    <row r="604" spans="1:3" ht="56.25" customHeight="1">
      <c r="A604" s="15"/>
      <c r="B604" s="15"/>
      <c r="C604" s="15"/>
    </row>
    <row r="605" spans="1:3" ht="56.25" customHeight="1">
      <c r="A605" s="15"/>
      <c r="B605" s="15"/>
      <c r="C605" s="15"/>
    </row>
    <row r="606" spans="1:3" ht="56.25" customHeight="1">
      <c r="A606" s="15"/>
      <c r="B606" s="15"/>
      <c r="C606" s="15"/>
    </row>
    <row r="607" spans="1:3" ht="56.25" customHeight="1">
      <c r="A607" s="15"/>
      <c r="B607" s="15"/>
      <c r="C607" s="15"/>
    </row>
    <row r="608" spans="1:3" ht="56.25" customHeight="1">
      <c r="A608" s="15"/>
      <c r="B608" s="15"/>
      <c r="C608" s="15"/>
    </row>
    <row r="609" spans="1:3" ht="56.25" customHeight="1">
      <c r="A609" s="15"/>
      <c r="B609" s="15"/>
      <c r="C609" s="15"/>
    </row>
    <row r="610" spans="1:3" ht="56.25" customHeight="1">
      <c r="A610" s="15"/>
      <c r="B610" s="15"/>
      <c r="C610" s="15"/>
    </row>
    <row r="611" spans="1:3" ht="56.25" customHeight="1">
      <c r="A611" s="15"/>
      <c r="B611" s="15"/>
      <c r="C611" s="15"/>
    </row>
    <row r="612" spans="1:3" ht="56.25" customHeight="1">
      <c r="A612" s="15"/>
      <c r="B612" s="15"/>
      <c r="C612" s="15"/>
    </row>
    <row r="613" spans="1:3" ht="56.25" customHeight="1">
      <c r="A613" s="15"/>
      <c r="B613" s="15"/>
      <c r="C613" s="15"/>
    </row>
    <row r="614" spans="1:3" ht="56.25" customHeight="1">
      <c r="A614" s="15"/>
      <c r="B614" s="15"/>
      <c r="C614" s="15"/>
    </row>
    <row r="615" spans="1:3" ht="56.25" customHeight="1">
      <c r="A615" s="15"/>
      <c r="B615" s="15"/>
      <c r="C615" s="15"/>
    </row>
    <row r="616" spans="1:3" ht="56.25" customHeight="1">
      <c r="A616" s="15"/>
      <c r="B616" s="15"/>
      <c r="C616" s="15"/>
    </row>
    <row r="617" spans="1:3" ht="56.25" customHeight="1">
      <c r="A617" s="15"/>
      <c r="B617" s="15"/>
      <c r="C617" s="15"/>
    </row>
    <row r="618" spans="1:3" ht="56.25" customHeight="1">
      <c r="A618" s="15"/>
      <c r="B618" s="15"/>
      <c r="C618" s="15"/>
    </row>
    <row r="619" spans="1:3" ht="56.25" customHeight="1">
      <c r="A619" s="15"/>
      <c r="B619" s="15"/>
      <c r="C619" s="15"/>
    </row>
    <row r="620" spans="1:3" ht="56.25" customHeight="1">
      <c r="A620" s="15"/>
      <c r="B620" s="15"/>
      <c r="C620" s="15"/>
    </row>
    <row r="621" spans="1:3" ht="56.25" customHeight="1">
      <c r="A621" s="15"/>
      <c r="B621" s="15"/>
      <c r="C621" s="15"/>
    </row>
    <row r="622" spans="1:3" ht="56.25" customHeight="1">
      <c r="A622" s="15"/>
      <c r="B622" s="15"/>
      <c r="C622" s="15"/>
    </row>
    <row r="623" spans="1:3" ht="56.25" customHeight="1">
      <c r="A623" s="15"/>
      <c r="B623" s="15"/>
      <c r="C623" s="15"/>
    </row>
    <row r="624" spans="1:3" ht="56.25" customHeight="1">
      <c r="A624" s="15"/>
      <c r="B624" s="15"/>
      <c r="C624" s="15"/>
    </row>
    <row r="625" spans="1:3" ht="56.25" customHeight="1">
      <c r="A625" s="15"/>
      <c r="B625" s="15"/>
      <c r="C625" s="15"/>
    </row>
    <row r="626" spans="1:3" ht="56.25" customHeight="1">
      <c r="A626" s="15"/>
      <c r="B626" s="15"/>
      <c r="C626" s="15"/>
    </row>
    <row r="627" spans="1:3" ht="56.25" customHeight="1">
      <c r="A627" s="15"/>
      <c r="B627" s="15"/>
      <c r="C627" s="15"/>
    </row>
    <row r="628" spans="1:3" ht="56.25" customHeight="1">
      <c r="A628" s="15"/>
      <c r="B628" s="15"/>
      <c r="C628" s="15"/>
    </row>
    <row r="629" spans="1:3" ht="56.25" customHeight="1">
      <c r="A629" s="15"/>
      <c r="B629" s="15"/>
      <c r="C629" s="15"/>
    </row>
    <row r="630" spans="1:3" ht="56.25" customHeight="1">
      <c r="A630" s="15"/>
      <c r="B630" s="15"/>
      <c r="C630" s="15"/>
    </row>
    <row r="631" spans="1:3" ht="56.25" customHeight="1">
      <c r="A631" s="15"/>
      <c r="B631" s="15"/>
      <c r="C631" s="15"/>
    </row>
    <row r="632" spans="1:3" ht="56.25" customHeight="1">
      <c r="A632" s="15"/>
      <c r="B632" s="15"/>
      <c r="C632" s="15"/>
    </row>
    <row r="633" spans="1:3" ht="56.25" customHeight="1">
      <c r="A633" s="15"/>
      <c r="B633" s="15"/>
      <c r="C633" s="15"/>
    </row>
    <row r="634" spans="1:3" ht="56.25" customHeight="1">
      <c r="A634" s="15"/>
      <c r="B634" s="15"/>
      <c r="C634" s="15"/>
    </row>
    <row r="635" spans="1:3" ht="56.25" customHeight="1">
      <c r="A635" s="15"/>
      <c r="B635" s="15"/>
      <c r="C635" s="15"/>
    </row>
    <row r="636" spans="1:3" ht="56.25" customHeight="1">
      <c r="A636" s="15"/>
      <c r="B636" s="15"/>
      <c r="C636" s="15"/>
    </row>
    <row r="637" spans="1:3" ht="56.25" customHeight="1">
      <c r="A637" s="15"/>
      <c r="B637" s="15"/>
      <c r="C637" s="15"/>
    </row>
    <row r="638" spans="1:3" ht="56.25" customHeight="1">
      <c r="A638" s="15"/>
      <c r="B638" s="15"/>
      <c r="C638" s="15"/>
    </row>
    <row r="639" spans="1:3" ht="56.25" customHeight="1">
      <c r="A639" s="15"/>
      <c r="B639" s="15"/>
      <c r="C639" s="15"/>
    </row>
    <row r="640" spans="1:3" ht="56.25" customHeight="1">
      <c r="A640" s="15"/>
      <c r="B640" s="15"/>
      <c r="C640" s="15"/>
    </row>
    <row r="641" spans="1:3" ht="56.25" customHeight="1">
      <c r="A641" s="15"/>
      <c r="B641" s="15"/>
      <c r="C641" s="15"/>
    </row>
    <row r="642" spans="1:3" ht="56.25" customHeight="1">
      <c r="A642" s="15"/>
      <c r="B642" s="15"/>
      <c r="C642" s="15"/>
    </row>
    <row r="643" spans="1:3" ht="56.25" customHeight="1">
      <c r="A643" s="15"/>
      <c r="B643" s="15"/>
      <c r="C643" s="15"/>
    </row>
    <row r="644" spans="1:3" ht="56.25" customHeight="1">
      <c r="A644" s="15"/>
      <c r="B644" s="15"/>
      <c r="C644" s="15"/>
    </row>
    <row r="645" spans="1:3" ht="56.25" customHeight="1">
      <c r="A645" s="15"/>
      <c r="B645" s="15"/>
      <c r="C645" s="15"/>
    </row>
    <row r="646" spans="1:3" ht="56.25" customHeight="1">
      <c r="A646" s="15"/>
      <c r="B646" s="15"/>
      <c r="C646" s="15"/>
    </row>
    <row r="647" spans="1:3" ht="56.25" customHeight="1">
      <c r="A647" s="15"/>
      <c r="B647" s="15"/>
      <c r="C647" s="15"/>
    </row>
    <row r="648" spans="1:3" ht="56.25" customHeight="1">
      <c r="A648" s="15"/>
      <c r="B648" s="15"/>
      <c r="C648" s="15"/>
    </row>
    <row r="649" spans="1:3" ht="56.25" customHeight="1">
      <c r="A649" s="15"/>
      <c r="B649" s="15"/>
      <c r="C649" s="15"/>
    </row>
    <row r="650" spans="1:3" ht="56.25" customHeight="1">
      <c r="A650" s="15"/>
      <c r="B650" s="15"/>
      <c r="C650" s="15"/>
    </row>
    <row r="651" spans="1:3" ht="56.25" customHeight="1">
      <c r="A651" s="15"/>
      <c r="B651" s="15"/>
      <c r="C651" s="15"/>
    </row>
    <row r="652" spans="1:3" ht="56.25" customHeight="1">
      <c r="A652" s="15"/>
      <c r="B652" s="15"/>
      <c r="C652" s="15"/>
    </row>
    <row r="653" spans="1:3" ht="56.25" customHeight="1">
      <c r="A653" s="15"/>
      <c r="B653" s="15"/>
      <c r="C653" s="15"/>
    </row>
    <row r="654" spans="1:3" ht="56.25" customHeight="1">
      <c r="A654" s="15"/>
      <c r="B654" s="15"/>
      <c r="C654" s="15"/>
    </row>
    <row r="655" spans="1:3" ht="56.25" customHeight="1">
      <c r="A655" s="15"/>
      <c r="B655" s="15"/>
      <c r="C655" s="15"/>
    </row>
    <row r="656" spans="1:3" ht="56.25" customHeight="1">
      <c r="A656" s="15"/>
      <c r="B656" s="15"/>
      <c r="C656" s="15"/>
    </row>
    <row r="657" spans="1:3" ht="56.25" customHeight="1">
      <c r="A657" s="15"/>
      <c r="B657" s="15"/>
      <c r="C657" s="15"/>
    </row>
    <row r="658" spans="1:3" ht="56.25" customHeight="1">
      <c r="A658" s="15"/>
      <c r="B658" s="15"/>
      <c r="C658" s="15"/>
    </row>
    <row r="659" spans="1:3" ht="56.25" customHeight="1">
      <c r="A659" s="15"/>
      <c r="B659" s="15"/>
      <c r="C659" s="15"/>
    </row>
    <row r="660" spans="1:3" ht="56.25" customHeight="1">
      <c r="A660" s="15"/>
      <c r="B660" s="15"/>
      <c r="C660" s="15"/>
    </row>
    <row r="661" spans="1:3" ht="56.25" customHeight="1">
      <c r="A661" s="15"/>
      <c r="B661" s="15"/>
      <c r="C661" s="15"/>
    </row>
    <row r="662" spans="1:3" ht="56.25" customHeight="1">
      <c r="A662" s="15"/>
      <c r="B662" s="15"/>
      <c r="C662" s="15"/>
    </row>
    <row r="663" spans="1:3" ht="56.25" customHeight="1">
      <c r="A663" s="15"/>
      <c r="B663" s="15"/>
      <c r="C663" s="15"/>
    </row>
    <row r="664" spans="1:3" ht="56.25" customHeight="1">
      <c r="A664" s="15"/>
      <c r="B664" s="15"/>
      <c r="C664" s="15"/>
    </row>
    <row r="665" spans="1:3" ht="56.25" customHeight="1">
      <c r="A665" s="15"/>
      <c r="B665" s="15"/>
      <c r="C665" s="15"/>
    </row>
    <row r="666" spans="1:3" ht="56.25" customHeight="1">
      <c r="A666" s="15"/>
      <c r="B666" s="15"/>
      <c r="C666" s="15"/>
    </row>
    <row r="667" spans="1:3" ht="56.25" customHeight="1">
      <c r="A667" s="15"/>
      <c r="B667" s="15"/>
      <c r="C667" s="15"/>
    </row>
    <row r="668" spans="1:3" ht="56.25" customHeight="1">
      <c r="A668" s="15"/>
      <c r="B668" s="15"/>
      <c r="C668" s="15"/>
    </row>
    <row r="669" spans="1:3" ht="56.25" customHeight="1">
      <c r="A669" s="15"/>
      <c r="B669" s="15"/>
      <c r="C669" s="15"/>
    </row>
    <row r="670" spans="1:3" ht="56.25" customHeight="1">
      <c r="A670" s="15"/>
      <c r="B670" s="15"/>
      <c r="C670" s="15"/>
    </row>
    <row r="671" spans="1:3" ht="56.25" customHeight="1">
      <c r="A671" s="15"/>
      <c r="B671" s="15"/>
      <c r="C671" s="15"/>
    </row>
    <row r="672" spans="1:3" ht="56.25" customHeight="1">
      <c r="A672" s="15"/>
      <c r="B672" s="15"/>
      <c r="C672" s="15"/>
    </row>
    <row r="673" spans="1:3" ht="56.25" customHeight="1">
      <c r="A673" s="15"/>
      <c r="B673" s="15"/>
      <c r="C673" s="15"/>
    </row>
    <row r="674" spans="1:3" ht="56.25" customHeight="1">
      <c r="A674" s="15"/>
      <c r="B674" s="15"/>
      <c r="C674" s="15"/>
    </row>
    <row r="675" spans="1:3" ht="56.25" customHeight="1">
      <c r="A675" s="15"/>
      <c r="B675" s="15"/>
      <c r="C675" s="15"/>
    </row>
    <row r="676" spans="1:3" ht="56.25" customHeight="1">
      <c r="A676" s="15"/>
      <c r="B676" s="15"/>
      <c r="C676" s="15"/>
    </row>
    <row r="677" spans="1:3" ht="56.25" customHeight="1">
      <c r="A677" s="15"/>
      <c r="B677" s="15"/>
      <c r="C677" s="15"/>
    </row>
    <row r="678" spans="1:3" ht="56.25" customHeight="1">
      <c r="A678" s="15"/>
      <c r="B678" s="15"/>
      <c r="C678" s="15"/>
    </row>
    <row r="679" spans="1:3" ht="56.25" customHeight="1">
      <c r="A679" s="15"/>
      <c r="B679" s="15"/>
      <c r="C679" s="15"/>
    </row>
    <row r="680" spans="1:3" ht="56.25" customHeight="1">
      <c r="A680" s="15"/>
      <c r="B680" s="15"/>
      <c r="C680" s="15"/>
    </row>
    <row r="681" spans="1:3" ht="56.25" customHeight="1">
      <c r="A681" s="15"/>
      <c r="B681" s="15"/>
      <c r="C681" s="15"/>
    </row>
    <row r="682" spans="1:3" ht="56.25" customHeight="1">
      <c r="A682" s="15"/>
      <c r="B682" s="15"/>
      <c r="C682" s="15"/>
    </row>
    <row r="683" spans="1:3" ht="56.25" customHeight="1">
      <c r="A683" s="15"/>
      <c r="B683" s="15"/>
      <c r="C683" s="15"/>
    </row>
    <row r="684" spans="1:3" ht="56.25" customHeight="1">
      <c r="A684" s="15"/>
      <c r="B684" s="15"/>
      <c r="C684" s="15"/>
    </row>
    <row r="685" spans="1:3" ht="56.25" customHeight="1">
      <c r="A685" s="15"/>
      <c r="B685" s="15"/>
      <c r="C685" s="15"/>
    </row>
    <row r="686" spans="1:3" ht="56.25" customHeight="1">
      <c r="A686" s="15"/>
      <c r="B686" s="15"/>
      <c r="C686" s="15"/>
    </row>
    <row r="687" spans="1:3" ht="56.25" customHeight="1">
      <c r="A687" s="15"/>
      <c r="B687" s="15"/>
      <c r="C687" s="15"/>
    </row>
    <row r="688" spans="1:3" ht="56.25" customHeight="1">
      <c r="A688" s="15"/>
      <c r="B688" s="15"/>
      <c r="C688" s="15"/>
    </row>
    <row r="689" spans="1:3" ht="56.25" customHeight="1">
      <c r="A689" s="15"/>
      <c r="B689" s="15"/>
      <c r="C689" s="15"/>
    </row>
    <row r="690" spans="1:3" ht="56.25" customHeight="1">
      <c r="A690" s="15"/>
      <c r="B690" s="15"/>
      <c r="C690" s="15"/>
    </row>
    <row r="691" spans="1:3" ht="56.25" customHeight="1">
      <c r="A691" s="15"/>
      <c r="B691" s="15"/>
      <c r="C691" s="15"/>
    </row>
    <row r="692" spans="1:3" ht="56.25" customHeight="1">
      <c r="A692" s="15"/>
      <c r="B692" s="15"/>
      <c r="C692" s="15"/>
    </row>
    <row r="693" spans="1:3" ht="56.25" customHeight="1">
      <c r="A693" s="15"/>
      <c r="B693" s="15"/>
      <c r="C693" s="15"/>
    </row>
    <row r="694" spans="1:3" ht="56.25" customHeight="1">
      <c r="A694" s="15"/>
      <c r="B694" s="15"/>
      <c r="C694" s="15"/>
    </row>
    <row r="695" spans="1:3" ht="56.25" customHeight="1">
      <c r="A695" s="15"/>
      <c r="B695" s="15"/>
      <c r="C695" s="15"/>
    </row>
    <row r="696" spans="1:3" ht="56.25" customHeight="1">
      <c r="A696" s="15"/>
      <c r="B696" s="15"/>
      <c r="C696" s="15"/>
    </row>
    <row r="697" spans="1:3" ht="56.25" customHeight="1">
      <c r="A697" s="15"/>
      <c r="B697" s="15"/>
      <c r="C697" s="15"/>
    </row>
    <row r="698" spans="1:3" ht="56.25" customHeight="1">
      <c r="A698" s="15"/>
      <c r="B698" s="15"/>
      <c r="C698" s="15"/>
    </row>
    <row r="699" spans="1:3" ht="56.25" customHeight="1">
      <c r="A699" s="15"/>
      <c r="B699" s="15"/>
      <c r="C699" s="15"/>
    </row>
    <row r="700" spans="1:3" ht="56.25" customHeight="1">
      <c r="A700" s="15"/>
      <c r="B700" s="15"/>
      <c r="C700" s="15"/>
    </row>
    <row r="701" spans="1:3" ht="56.25" customHeight="1">
      <c r="A701" s="15"/>
      <c r="B701" s="15"/>
      <c r="C701" s="15"/>
    </row>
    <row r="702" spans="1:3" ht="56.25" customHeight="1">
      <c r="A702" s="15"/>
      <c r="B702" s="15"/>
      <c r="C702" s="15"/>
    </row>
    <row r="703" spans="1:3" ht="56.25" customHeight="1">
      <c r="A703" s="15"/>
      <c r="B703" s="15"/>
      <c r="C703" s="15"/>
    </row>
    <row r="704" spans="1:3" ht="56.25" customHeight="1">
      <c r="A704" s="15"/>
      <c r="B704" s="15"/>
      <c r="C704" s="15"/>
    </row>
    <row r="705" spans="1:3" ht="56.25" customHeight="1">
      <c r="A705" s="15"/>
      <c r="B705" s="15"/>
      <c r="C705" s="15"/>
    </row>
    <row r="706" spans="1:3" ht="56.25" customHeight="1">
      <c r="A706" s="15"/>
      <c r="B706" s="15"/>
      <c r="C706" s="15"/>
    </row>
    <row r="707" spans="1:3" ht="56.25" customHeight="1">
      <c r="A707" s="15"/>
      <c r="B707" s="15"/>
      <c r="C707" s="15"/>
    </row>
    <row r="708" spans="1:3" ht="56.25" customHeight="1">
      <c r="A708" s="15"/>
      <c r="B708" s="15"/>
      <c r="C708" s="15"/>
    </row>
    <row r="709" spans="1:3" ht="56.25" customHeight="1">
      <c r="A709" s="15"/>
      <c r="B709" s="15"/>
      <c r="C709" s="15"/>
    </row>
    <row r="710" spans="1:3" ht="56.25" customHeight="1">
      <c r="A710" s="15"/>
      <c r="B710" s="15"/>
      <c r="C710" s="15"/>
    </row>
    <row r="711" spans="1:3" ht="56.25" customHeight="1">
      <c r="A711" s="15"/>
      <c r="B711" s="15"/>
      <c r="C711" s="15"/>
    </row>
    <row r="712" spans="1:3" ht="56.25" customHeight="1">
      <c r="A712" s="15"/>
      <c r="B712" s="15"/>
      <c r="C712" s="15"/>
    </row>
    <row r="713" spans="1:3" ht="56.25" customHeight="1">
      <c r="A713" s="15"/>
      <c r="B713" s="15"/>
      <c r="C713" s="15"/>
    </row>
    <row r="714" spans="1:3" ht="56.25" customHeight="1">
      <c r="A714" s="15"/>
      <c r="B714" s="15"/>
      <c r="C714" s="15"/>
    </row>
    <row r="715" spans="1:3" ht="56.25" customHeight="1">
      <c r="A715" s="15"/>
      <c r="B715" s="15"/>
      <c r="C715" s="15"/>
    </row>
    <row r="716" spans="1:3" ht="56.25" customHeight="1">
      <c r="A716" s="15"/>
      <c r="B716" s="15"/>
      <c r="C716" s="15"/>
    </row>
    <row r="717" spans="1:3" ht="56.25" customHeight="1">
      <c r="A717" s="15"/>
      <c r="B717" s="15"/>
      <c r="C717" s="15"/>
    </row>
    <row r="718" spans="1:3" ht="56.25" customHeight="1">
      <c r="A718" s="15"/>
      <c r="B718" s="15"/>
      <c r="C718" s="15"/>
    </row>
    <row r="719" spans="1:3" ht="56.25" customHeight="1">
      <c r="A719" s="15"/>
      <c r="B719" s="15"/>
      <c r="C719" s="15"/>
    </row>
    <row r="720" spans="1:3" ht="56.25" customHeight="1">
      <c r="A720" s="15"/>
      <c r="B720" s="15"/>
      <c r="C720" s="15"/>
    </row>
    <row r="721" spans="1:3" ht="56.25" customHeight="1">
      <c r="A721" s="15"/>
      <c r="B721" s="15"/>
      <c r="C721" s="15"/>
    </row>
    <row r="722" spans="1:3" ht="56.25" customHeight="1">
      <c r="A722" s="15"/>
      <c r="B722" s="15"/>
      <c r="C722" s="15"/>
    </row>
    <row r="723" spans="1:3" ht="56.25" customHeight="1">
      <c r="A723" s="15"/>
      <c r="B723" s="15"/>
      <c r="C723" s="15"/>
    </row>
    <row r="724" spans="1:3" ht="56.25" customHeight="1">
      <c r="A724" s="15"/>
      <c r="B724" s="15"/>
      <c r="C724" s="15"/>
    </row>
    <row r="725" spans="1:3" ht="56.25" customHeight="1">
      <c r="A725" s="15"/>
      <c r="B725" s="15"/>
      <c r="C725" s="15"/>
    </row>
    <row r="726" spans="1:3" ht="56.25" customHeight="1">
      <c r="A726" s="15"/>
      <c r="B726" s="15"/>
      <c r="C726" s="15"/>
    </row>
    <row r="727" spans="1:3" ht="56.25" customHeight="1">
      <c r="A727" s="15"/>
      <c r="B727" s="15"/>
      <c r="C727" s="15"/>
    </row>
    <row r="728" spans="1:3" ht="56.25" customHeight="1">
      <c r="A728" s="15"/>
      <c r="B728" s="15"/>
      <c r="C728" s="15"/>
    </row>
    <row r="729" spans="1:3" ht="56.25" customHeight="1">
      <c r="A729" s="15"/>
      <c r="B729" s="15"/>
      <c r="C729" s="15"/>
    </row>
    <row r="730" spans="1:3" ht="56.25" customHeight="1">
      <c r="A730" s="15"/>
      <c r="B730" s="15"/>
      <c r="C730" s="15"/>
    </row>
    <row r="731" spans="1:3" ht="56.25" customHeight="1">
      <c r="A731" s="15"/>
      <c r="B731" s="15"/>
      <c r="C731" s="15"/>
    </row>
    <row r="732" spans="1:3" ht="56.25" customHeight="1">
      <c r="A732" s="15"/>
      <c r="B732" s="15"/>
      <c r="C732" s="15"/>
    </row>
    <row r="733" spans="1:3" ht="56.25" customHeight="1">
      <c r="A733" s="15"/>
      <c r="B733" s="15"/>
      <c r="C733" s="15"/>
    </row>
    <row r="734" spans="1:3" ht="56.25" customHeight="1">
      <c r="A734" s="15"/>
      <c r="B734" s="15"/>
      <c r="C734" s="15"/>
    </row>
    <row r="735" spans="1:3" ht="56.25" customHeight="1">
      <c r="A735" s="15"/>
      <c r="B735" s="15"/>
      <c r="C735" s="15"/>
    </row>
    <row r="736" spans="1:3" ht="56.25" customHeight="1">
      <c r="A736" s="15"/>
      <c r="B736" s="15"/>
      <c r="C736" s="15"/>
    </row>
    <row r="737" spans="1:3" ht="56.25" customHeight="1">
      <c r="A737" s="15"/>
      <c r="B737" s="15"/>
      <c r="C737" s="15"/>
    </row>
    <row r="738" spans="1:3" ht="56.25" customHeight="1">
      <c r="A738" s="15"/>
      <c r="B738" s="15"/>
      <c r="C738" s="15"/>
    </row>
    <row r="739" spans="1:3" ht="56.25" customHeight="1">
      <c r="A739" s="15"/>
      <c r="B739" s="15"/>
      <c r="C739" s="15"/>
    </row>
    <row r="740" spans="1:3" ht="56.25" customHeight="1">
      <c r="A740" s="15"/>
      <c r="B740" s="15"/>
      <c r="C740" s="15"/>
    </row>
    <row r="741" spans="1:3" ht="56.25" customHeight="1">
      <c r="A741" s="15"/>
      <c r="B741" s="15"/>
      <c r="C741" s="15"/>
    </row>
    <row r="742" spans="1:3" ht="56.25" customHeight="1">
      <c r="A742" s="15"/>
      <c r="B742" s="15"/>
      <c r="C742" s="15"/>
    </row>
    <row r="743" spans="1:3" ht="56.25" customHeight="1">
      <c r="A743" s="15"/>
      <c r="B743" s="15"/>
      <c r="C743" s="15"/>
    </row>
    <row r="744" spans="1:3" ht="56.25" customHeight="1">
      <c r="A744" s="15"/>
      <c r="B744" s="15"/>
      <c r="C744" s="15"/>
    </row>
    <row r="745" spans="1:3" ht="56.25" customHeight="1">
      <c r="A745" s="15"/>
      <c r="B745" s="15"/>
      <c r="C745" s="15"/>
    </row>
    <row r="746" spans="1:3" ht="56.25" customHeight="1">
      <c r="A746" s="15"/>
      <c r="B746" s="15"/>
      <c r="C746" s="15"/>
    </row>
    <row r="747" spans="1:3" ht="56.25" customHeight="1">
      <c r="A747" s="15"/>
      <c r="B747" s="15"/>
      <c r="C747" s="15"/>
    </row>
    <row r="748" spans="1:3" ht="56.25" customHeight="1">
      <c r="A748" s="15"/>
      <c r="B748" s="15"/>
      <c r="C748" s="15"/>
    </row>
    <row r="749" spans="1:3" ht="56.25" customHeight="1">
      <c r="A749" s="15"/>
      <c r="B749" s="15"/>
      <c r="C749" s="15"/>
    </row>
    <row r="750" spans="1:3" ht="56.25" customHeight="1">
      <c r="A750" s="15"/>
      <c r="B750" s="15"/>
      <c r="C750" s="15"/>
    </row>
    <row r="751" spans="1:3" ht="56.25" customHeight="1">
      <c r="A751" s="15"/>
      <c r="B751" s="15"/>
      <c r="C751" s="15"/>
    </row>
    <row r="752" spans="1:3" ht="56.25" customHeight="1">
      <c r="A752" s="15"/>
      <c r="B752" s="15"/>
      <c r="C752" s="15"/>
    </row>
    <row r="753" spans="1:3" ht="56.25" customHeight="1">
      <c r="A753" s="15"/>
      <c r="B753" s="15"/>
      <c r="C753" s="15"/>
    </row>
    <row r="754" spans="1:3" ht="56.25" customHeight="1">
      <c r="A754" s="15"/>
      <c r="B754" s="15"/>
      <c r="C754" s="15"/>
    </row>
    <row r="755" spans="1:3" ht="56.25" customHeight="1">
      <c r="A755" s="15"/>
      <c r="B755" s="15"/>
      <c r="C755" s="15"/>
    </row>
    <row r="756" spans="1:3" ht="56.25" customHeight="1">
      <c r="A756" s="15"/>
      <c r="B756" s="15"/>
      <c r="C756" s="15"/>
    </row>
    <row r="757" spans="1:3" ht="56.25" customHeight="1">
      <c r="A757" s="15"/>
      <c r="B757" s="15"/>
      <c r="C757" s="15"/>
    </row>
    <row r="758" spans="1:3" ht="56.25" customHeight="1">
      <c r="A758" s="15"/>
      <c r="B758" s="15"/>
      <c r="C758" s="15"/>
    </row>
    <row r="759" spans="1:3" ht="56.25" customHeight="1">
      <c r="A759" s="15"/>
      <c r="B759" s="15"/>
      <c r="C759" s="15"/>
    </row>
    <row r="760" spans="1:3" ht="56.25" customHeight="1">
      <c r="A760" s="15"/>
      <c r="B760" s="15"/>
      <c r="C760" s="15"/>
    </row>
    <row r="761" spans="1:3" ht="56.25" customHeight="1">
      <c r="A761" s="15"/>
      <c r="B761" s="15"/>
      <c r="C761" s="15"/>
    </row>
    <row r="762" spans="1:3" ht="56.25" customHeight="1">
      <c r="A762" s="15"/>
      <c r="B762" s="15"/>
      <c r="C762" s="15"/>
    </row>
    <row r="763" spans="1:3" ht="56.25" customHeight="1">
      <c r="A763" s="15"/>
      <c r="B763" s="15"/>
      <c r="C763" s="15"/>
    </row>
    <row r="764" spans="1:3" ht="56.25" customHeight="1">
      <c r="A764" s="15"/>
      <c r="B764" s="15"/>
      <c r="C764" s="15"/>
    </row>
    <row r="765" spans="1:3" ht="56.25" customHeight="1">
      <c r="A765" s="15"/>
      <c r="B765" s="15"/>
      <c r="C765" s="15"/>
    </row>
    <row r="766" spans="1:3" ht="56.25" customHeight="1">
      <c r="A766" s="15"/>
      <c r="B766" s="15"/>
      <c r="C766" s="15"/>
    </row>
    <row r="767" spans="1:3" ht="56.25" customHeight="1">
      <c r="A767" s="15"/>
      <c r="B767" s="15"/>
      <c r="C767" s="15"/>
    </row>
    <row r="768" spans="1:3" ht="56.25" customHeight="1">
      <c r="A768" s="15"/>
      <c r="B768" s="15"/>
      <c r="C768" s="15"/>
    </row>
    <row r="769" spans="1:3" ht="56.25" customHeight="1">
      <c r="A769" s="15"/>
      <c r="B769" s="15"/>
      <c r="C769" s="15"/>
    </row>
    <row r="770" spans="1:3" ht="56.25" customHeight="1">
      <c r="A770" s="15"/>
      <c r="B770" s="15"/>
      <c r="C770" s="15"/>
    </row>
    <row r="771" spans="1:3" ht="56.25" customHeight="1">
      <c r="A771" s="15"/>
      <c r="B771" s="15"/>
      <c r="C771" s="15"/>
    </row>
    <row r="772" spans="1:3" ht="56.25" customHeight="1">
      <c r="A772" s="15"/>
      <c r="B772" s="15"/>
      <c r="C772" s="15"/>
    </row>
    <row r="773" spans="1:3" ht="56.25" customHeight="1">
      <c r="A773" s="15"/>
      <c r="B773" s="15"/>
      <c r="C773" s="15"/>
    </row>
    <row r="774" spans="1:3" ht="56.25" customHeight="1">
      <c r="A774" s="15"/>
      <c r="B774" s="15"/>
      <c r="C774" s="15"/>
    </row>
    <row r="775" spans="1:3" ht="56.25" customHeight="1">
      <c r="A775" s="15"/>
      <c r="B775" s="15"/>
      <c r="C775" s="15"/>
    </row>
    <row r="776" spans="1:3" ht="56.25" customHeight="1">
      <c r="A776" s="15"/>
      <c r="B776" s="15"/>
      <c r="C776" s="15"/>
    </row>
    <row r="777" spans="1:3" ht="56.25" customHeight="1">
      <c r="A777" s="15"/>
      <c r="B777" s="15"/>
      <c r="C777" s="15"/>
    </row>
    <row r="778" spans="1:3" ht="56.25" customHeight="1">
      <c r="A778" s="15"/>
      <c r="B778" s="15"/>
      <c r="C778" s="15"/>
    </row>
    <row r="779" spans="1:3" ht="56.25" customHeight="1">
      <c r="A779" s="15"/>
      <c r="B779" s="15"/>
      <c r="C779" s="15"/>
    </row>
    <row r="780" spans="1:3" ht="56.25" customHeight="1">
      <c r="A780" s="15"/>
      <c r="B780" s="15"/>
      <c r="C780" s="15"/>
    </row>
    <row r="781" spans="1:3" ht="56.25" customHeight="1">
      <c r="A781" s="15"/>
      <c r="B781" s="15"/>
      <c r="C781" s="15"/>
    </row>
    <row r="782" spans="1:3" ht="56.25" customHeight="1">
      <c r="A782" s="15"/>
      <c r="B782" s="15"/>
      <c r="C782" s="15"/>
    </row>
    <row r="783" spans="1:3" ht="56.25" customHeight="1">
      <c r="A783" s="15"/>
      <c r="B783" s="15"/>
      <c r="C783" s="15"/>
    </row>
    <row r="784" spans="1:3" ht="56.25" customHeight="1">
      <c r="A784" s="15"/>
      <c r="B784" s="15"/>
      <c r="C784" s="15"/>
    </row>
    <row r="785" spans="1:3" ht="56.25" customHeight="1">
      <c r="A785" s="15"/>
      <c r="B785" s="15"/>
      <c r="C785" s="15"/>
    </row>
    <row r="786" spans="1:3" ht="56.25" customHeight="1">
      <c r="A786" s="15"/>
      <c r="B786" s="15"/>
      <c r="C786" s="15"/>
    </row>
    <row r="787" spans="1:3" ht="56.25" customHeight="1">
      <c r="A787" s="15"/>
      <c r="B787" s="15"/>
      <c r="C787" s="15"/>
    </row>
    <row r="788" spans="1:3" ht="56.25" customHeight="1">
      <c r="A788" s="15"/>
      <c r="B788" s="15"/>
      <c r="C788" s="15"/>
    </row>
    <row r="789" spans="1:3" ht="56.25" customHeight="1">
      <c r="A789" s="15"/>
      <c r="B789" s="15"/>
      <c r="C789" s="15"/>
    </row>
    <row r="790" spans="1:3" ht="56.25" customHeight="1">
      <c r="A790" s="15"/>
      <c r="B790" s="15"/>
      <c r="C790" s="15"/>
    </row>
    <row r="791" spans="1:3" ht="56.25" customHeight="1">
      <c r="A791" s="15"/>
      <c r="B791" s="15"/>
      <c r="C791" s="15"/>
    </row>
    <row r="792" spans="1:3" ht="56.25" customHeight="1">
      <c r="A792" s="15"/>
      <c r="B792" s="15"/>
      <c r="C792" s="15"/>
    </row>
    <row r="793" spans="1:3" ht="56.25" customHeight="1">
      <c r="A793" s="15"/>
      <c r="B793" s="15"/>
      <c r="C793" s="15"/>
    </row>
    <row r="794" spans="1:3" ht="56.25" customHeight="1">
      <c r="A794" s="15"/>
      <c r="B794" s="15"/>
      <c r="C794" s="15"/>
    </row>
    <row r="795" spans="1:3" ht="56.25" customHeight="1">
      <c r="A795" s="15"/>
      <c r="B795" s="15"/>
      <c r="C795" s="15"/>
    </row>
    <row r="796" spans="1:3" ht="56.25" customHeight="1">
      <c r="A796" s="15"/>
      <c r="B796" s="15"/>
      <c r="C796" s="15"/>
    </row>
    <row r="797" spans="1:3" ht="56.25" customHeight="1">
      <c r="A797" s="15"/>
      <c r="B797" s="15"/>
      <c r="C797" s="15"/>
    </row>
    <row r="798" spans="1:3" ht="56.25" customHeight="1">
      <c r="A798" s="15"/>
      <c r="B798" s="15"/>
      <c r="C798" s="15"/>
    </row>
    <row r="799" spans="1:3" ht="56.25" customHeight="1">
      <c r="A799" s="15"/>
      <c r="B799" s="15"/>
      <c r="C799" s="15"/>
    </row>
    <row r="800" spans="1:3" ht="56.25" customHeight="1">
      <c r="A800" s="15"/>
      <c r="B800" s="15"/>
      <c r="C800" s="15"/>
    </row>
    <row r="801" spans="1:3" ht="56.25" customHeight="1">
      <c r="A801" s="15"/>
      <c r="B801" s="15"/>
      <c r="C801" s="15"/>
    </row>
    <row r="802" spans="1:3" ht="56.25" customHeight="1">
      <c r="A802" s="15"/>
      <c r="B802" s="15"/>
      <c r="C802" s="15"/>
    </row>
    <row r="803" spans="1:3" ht="56.25" customHeight="1">
      <c r="A803" s="15"/>
      <c r="B803" s="15"/>
      <c r="C803" s="15"/>
    </row>
    <row r="804" spans="1:3" ht="56.25" customHeight="1">
      <c r="A804" s="15"/>
      <c r="B804" s="15"/>
      <c r="C804" s="15"/>
    </row>
    <row r="805" spans="1:3" ht="56.25" customHeight="1">
      <c r="A805" s="15"/>
      <c r="B805" s="15"/>
      <c r="C805" s="15"/>
    </row>
    <row r="806" spans="1:3" ht="56.25" customHeight="1">
      <c r="A806" s="15"/>
      <c r="B806" s="15"/>
      <c r="C806" s="15"/>
    </row>
    <row r="807" spans="1:3" ht="56.25" customHeight="1">
      <c r="A807" s="15"/>
      <c r="B807" s="15"/>
      <c r="C807" s="15"/>
    </row>
    <row r="808" spans="1:3" ht="56.25" customHeight="1">
      <c r="A808" s="15"/>
      <c r="B808" s="15"/>
      <c r="C808" s="15"/>
    </row>
    <row r="809" spans="1:3" ht="56.25" customHeight="1">
      <c r="A809" s="15"/>
      <c r="B809" s="15"/>
      <c r="C809" s="15"/>
    </row>
    <row r="810" spans="1:3" ht="56.25" customHeight="1">
      <c r="A810" s="15"/>
      <c r="B810" s="15"/>
      <c r="C810" s="15"/>
    </row>
    <row r="811" spans="1:3" ht="56.25" customHeight="1">
      <c r="A811" s="15"/>
      <c r="B811" s="15"/>
      <c r="C811" s="15"/>
    </row>
    <row r="812" spans="1:3" ht="56.25" customHeight="1">
      <c r="A812" s="15"/>
      <c r="B812" s="15"/>
      <c r="C812" s="15"/>
    </row>
    <row r="813" spans="1:3" ht="56.25" customHeight="1">
      <c r="A813" s="15"/>
      <c r="B813" s="15"/>
      <c r="C813" s="15"/>
    </row>
    <row r="814" spans="1:3" ht="56.25" customHeight="1">
      <c r="A814" s="15"/>
      <c r="B814" s="15"/>
      <c r="C814" s="15"/>
    </row>
    <row r="815" spans="1:3" ht="56.25" customHeight="1">
      <c r="A815" s="15"/>
      <c r="B815" s="15"/>
      <c r="C815" s="15"/>
    </row>
    <row r="816" spans="1:3" ht="56.25" customHeight="1">
      <c r="A816" s="15"/>
      <c r="B816" s="15"/>
      <c r="C816" s="15"/>
    </row>
    <row r="817" spans="1:3" ht="56.25" customHeight="1">
      <c r="A817" s="15"/>
      <c r="B817" s="15"/>
      <c r="C817" s="15"/>
    </row>
    <row r="818" spans="1:3" ht="56.25" customHeight="1">
      <c r="A818" s="15"/>
      <c r="B818" s="15"/>
      <c r="C818" s="15"/>
    </row>
    <row r="819" spans="1:3" ht="56.25" customHeight="1">
      <c r="A819" s="15"/>
      <c r="B819" s="15"/>
      <c r="C819" s="15"/>
    </row>
    <row r="820" spans="1:3" ht="56.25" customHeight="1">
      <c r="A820" s="15"/>
      <c r="B820" s="15"/>
      <c r="C820" s="15"/>
    </row>
    <row r="821" spans="1:3" ht="56.25" customHeight="1">
      <c r="A821" s="15"/>
      <c r="B821" s="15"/>
      <c r="C821" s="15"/>
    </row>
    <row r="822" spans="1:3" ht="56.25" customHeight="1">
      <c r="A822" s="15"/>
      <c r="B822" s="15"/>
      <c r="C822" s="15"/>
    </row>
    <row r="823" spans="1:3" ht="56.25" customHeight="1">
      <c r="A823" s="15"/>
      <c r="B823" s="15"/>
      <c r="C823" s="15"/>
    </row>
    <row r="824" spans="1:3" ht="56.25" customHeight="1">
      <c r="A824" s="15"/>
      <c r="B824" s="15"/>
      <c r="C824" s="15"/>
    </row>
    <row r="825" spans="1:3" ht="56.25" customHeight="1">
      <c r="A825" s="15"/>
      <c r="B825" s="15"/>
      <c r="C825" s="15"/>
    </row>
    <row r="826" spans="1:3" ht="56.25" customHeight="1">
      <c r="A826" s="15"/>
      <c r="B826" s="15"/>
      <c r="C826" s="15"/>
    </row>
    <row r="827" spans="1:3" ht="56.25" customHeight="1">
      <c r="A827" s="15"/>
      <c r="B827" s="15"/>
      <c r="C827" s="15"/>
    </row>
    <row r="828" spans="1:3" ht="56.25" customHeight="1">
      <c r="A828" s="15"/>
      <c r="B828" s="15"/>
      <c r="C828" s="15"/>
    </row>
    <row r="829" spans="1:3" ht="56.25" customHeight="1">
      <c r="A829" s="15"/>
      <c r="B829" s="15"/>
      <c r="C829" s="15"/>
    </row>
    <row r="830" spans="1:3" ht="56.25" customHeight="1">
      <c r="A830" s="15"/>
      <c r="B830" s="15"/>
      <c r="C830" s="15"/>
    </row>
    <row r="831" spans="1:3" ht="56.25" customHeight="1">
      <c r="A831" s="15"/>
      <c r="B831" s="15"/>
      <c r="C831" s="15"/>
    </row>
    <row r="832" spans="1:3" ht="56.25" customHeight="1">
      <c r="A832" s="15"/>
      <c r="B832" s="15"/>
      <c r="C832" s="15"/>
    </row>
    <row r="833" spans="1:3" ht="56.25" customHeight="1">
      <c r="A833" s="15"/>
      <c r="B833" s="15"/>
      <c r="C833" s="15"/>
    </row>
    <row r="834" spans="1:3" ht="56.25" customHeight="1">
      <c r="A834" s="15"/>
      <c r="B834" s="15"/>
      <c r="C834" s="15"/>
    </row>
    <row r="835" spans="1:3" ht="56.25" customHeight="1">
      <c r="A835" s="15"/>
      <c r="B835" s="15"/>
      <c r="C835" s="15"/>
    </row>
    <row r="836" spans="1:3" ht="56.25" customHeight="1">
      <c r="A836" s="15"/>
      <c r="B836" s="15"/>
      <c r="C836" s="15"/>
    </row>
    <row r="837" spans="1:3" ht="56.25" customHeight="1">
      <c r="A837" s="15"/>
      <c r="B837" s="15"/>
      <c r="C837" s="15"/>
    </row>
    <row r="838" spans="1:3" ht="56.25" customHeight="1">
      <c r="A838" s="15"/>
      <c r="B838" s="15"/>
      <c r="C838" s="15"/>
    </row>
    <row r="839" spans="1:3" ht="56.25" customHeight="1">
      <c r="A839" s="15"/>
      <c r="B839" s="15"/>
      <c r="C839" s="15"/>
    </row>
    <row r="840" spans="1:3" ht="56.25" customHeight="1">
      <c r="A840" s="15"/>
      <c r="B840" s="15"/>
      <c r="C840" s="15"/>
    </row>
    <row r="841" spans="1:3" ht="56.25" customHeight="1">
      <c r="A841" s="15"/>
      <c r="B841" s="15"/>
      <c r="C841" s="15"/>
    </row>
    <row r="842" spans="1:3" ht="56.25" customHeight="1">
      <c r="A842" s="15"/>
      <c r="B842" s="15"/>
      <c r="C842" s="15"/>
    </row>
    <row r="843" spans="1:3" ht="56.25" customHeight="1">
      <c r="A843" s="15"/>
      <c r="B843" s="15"/>
      <c r="C843" s="15"/>
    </row>
    <row r="844" spans="1:3" ht="56.25" customHeight="1">
      <c r="A844" s="15"/>
      <c r="B844" s="15"/>
      <c r="C844" s="15"/>
    </row>
    <row r="845" spans="1:3" ht="56.25" customHeight="1">
      <c r="A845" s="15"/>
      <c r="B845" s="15"/>
      <c r="C845" s="15"/>
    </row>
    <row r="846" spans="1:3" ht="56.25" customHeight="1">
      <c r="A846" s="15"/>
      <c r="B846" s="15"/>
      <c r="C846" s="15"/>
    </row>
    <row r="847" spans="1:3" ht="56.25" customHeight="1">
      <c r="A847" s="15"/>
      <c r="B847" s="15"/>
      <c r="C847" s="15"/>
    </row>
    <row r="848" spans="1:3" ht="56.25" customHeight="1">
      <c r="A848" s="15"/>
      <c r="B848" s="15"/>
      <c r="C848" s="15"/>
    </row>
    <row r="849" spans="1:3" ht="56.25" customHeight="1">
      <c r="A849" s="15"/>
      <c r="B849" s="15"/>
      <c r="C849" s="15"/>
    </row>
    <row r="850" spans="1:3" ht="56.25" customHeight="1">
      <c r="A850" s="15"/>
      <c r="B850" s="15"/>
      <c r="C850" s="15"/>
    </row>
    <row r="851" spans="1:3" ht="56.25" customHeight="1">
      <c r="A851" s="15"/>
      <c r="B851" s="15"/>
      <c r="C851" s="15"/>
    </row>
    <row r="852" spans="1:3" ht="56.25" customHeight="1">
      <c r="A852" s="15"/>
      <c r="B852" s="15"/>
      <c r="C852" s="15"/>
    </row>
    <row r="853" spans="1:3" ht="56.25" customHeight="1">
      <c r="A853" s="15"/>
      <c r="B853" s="15"/>
      <c r="C853" s="15"/>
    </row>
    <row r="854" spans="1:3" ht="56.25" customHeight="1">
      <c r="A854" s="15"/>
      <c r="B854" s="15"/>
      <c r="C854" s="15"/>
    </row>
    <row r="855" spans="1:3" ht="56.25" customHeight="1">
      <c r="A855" s="15"/>
      <c r="B855" s="15"/>
      <c r="C855" s="15"/>
    </row>
    <row r="856" spans="1:3" ht="56.25" customHeight="1">
      <c r="A856" s="15"/>
      <c r="B856" s="15"/>
      <c r="C856" s="15"/>
    </row>
    <row r="857" spans="1:3" ht="56.25" customHeight="1">
      <c r="A857" s="15"/>
      <c r="B857" s="15"/>
      <c r="C857" s="15"/>
    </row>
    <row r="858" spans="1:3" ht="56.25" customHeight="1">
      <c r="A858" s="15"/>
      <c r="B858" s="15"/>
      <c r="C858" s="15"/>
    </row>
    <row r="859" spans="1:3" ht="56.25" customHeight="1">
      <c r="A859" s="15"/>
      <c r="B859" s="15"/>
      <c r="C859" s="15"/>
    </row>
    <row r="860" spans="1:3" ht="56.25" customHeight="1">
      <c r="A860" s="15"/>
      <c r="B860" s="15"/>
      <c r="C860" s="15"/>
    </row>
    <row r="861" spans="1:3" ht="56.25" customHeight="1">
      <c r="A861" s="15"/>
      <c r="B861" s="15"/>
      <c r="C861" s="15"/>
    </row>
    <row r="862" spans="1:3" ht="56.25" customHeight="1">
      <c r="A862" s="15"/>
      <c r="B862" s="15"/>
      <c r="C862" s="15"/>
    </row>
    <row r="863" spans="1:3" ht="56.25" customHeight="1">
      <c r="A863" s="15"/>
      <c r="B863" s="15"/>
      <c r="C863" s="15"/>
    </row>
    <row r="864" spans="1:3" ht="56.25" customHeight="1">
      <c r="A864" s="15"/>
      <c r="B864" s="15"/>
      <c r="C864" s="15"/>
    </row>
    <row r="865" spans="1:3" ht="56.25" customHeight="1">
      <c r="A865" s="15"/>
      <c r="B865" s="15"/>
      <c r="C865" s="15"/>
    </row>
    <row r="866" spans="1:3" ht="56.25" customHeight="1">
      <c r="A866" s="15"/>
      <c r="B866" s="15"/>
      <c r="C866" s="15"/>
    </row>
    <row r="867" spans="1:3" ht="56.25" customHeight="1">
      <c r="A867" s="15"/>
      <c r="B867" s="15"/>
      <c r="C867" s="15"/>
    </row>
    <row r="868" spans="1:3" ht="56.25" customHeight="1">
      <c r="A868" s="15"/>
      <c r="B868" s="15"/>
      <c r="C868" s="15"/>
    </row>
    <row r="869" spans="1:3" ht="56.25" customHeight="1">
      <c r="A869" s="15"/>
      <c r="B869" s="15"/>
      <c r="C869" s="15"/>
    </row>
    <row r="870" spans="1:3" ht="56.25" customHeight="1">
      <c r="A870" s="15"/>
      <c r="B870" s="15"/>
      <c r="C870" s="15"/>
    </row>
    <row r="871" spans="1:3" ht="56.25" customHeight="1">
      <c r="A871" s="15"/>
      <c r="B871" s="15"/>
      <c r="C871" s="15"/>
    </row>
    <row r="872" spans="1:3" ht="56.25" customHeight="1">
      <c r="A872" s="15"/>
      <c r="B872" s="15"/>
      <c r="C872" s="15"/>
    </row>
    <row r="873" spans="1:3" ht="56.25" customHeight="1">
      <c r="A873" s="15"/>
      <c r="B873" s="15"/>
      <c r="C873" s="15"/>
    </row>
    <row r="874" spans="1:3" ht="56.25" customHeight="1">
      <c r="A874" s="15"/>
      <c r="B874" s="15"/>
      <c r="C874" s="15"/>
    </row>
    <row r="875" spans="1:3" ht="56.25" customHeight="1">
      <c r="A875" s="15"/>
      <c r="B875" s="15"/>
      <c r="C875" s="15"/>
    </row>
    <row r="876" spans="1:3" ht="56.25" customHeight="1">
      <c r="A876" s="15"/>
      <c r="B876" s="15"/>
      <c r="C876" s="15"/>
    </row>
    <row r="877" spans="1:3" ht="56.25" customHeight="1">
      <c r="A877" s="15"/>
      <c r="B877" s="15"/>
      <c r="C877" s="15"/>
    </row>
    <row r="878" spans="1:3" ht="56.25" customHeight="1">
      <c r="A878" s="15"/>
      <c r="B878" s="15"/>
      <c r="C878" s="15"/>
    </row>
    <row r="879" spans="1:3" ht="56.25" customHeight="1">
      <c r="A879" s="15"/>
      <c r="B879" s="15"/>
      <c r="C879" s="15"/>
    </row>
    <row r="880" spans="1:3" ht="56.25" customHeight="1">
      <c r="A880" s="15"/>
      <c r="B880" s="15"/>
      <c r="C880" s="15"/>
    </row>
    <row r="881" spans="1:3" ht="56.25" customHeight="1">
      <c r="A881" s="15"/>
      <c r="B881" s="15"/>
      <c r="C881" s="15"/>
    </row>
    <row r="882" spans="1:3" ht="56.25" customHeight="1">
      <c r="A882" s="15"/>
      <c r="B882" s="15"/>
      <c r="C882" s="15"/>
    </row>
    <row r="883" spans="1:3" ht="56.25" customHeight="1">
      <c r="A883" s="15"/>
      <c r="B883" s="15"/>
      <c r="C883" s="15"/>
    </row>
    <row r="884" spans="1:3" ht="56.25" customHeight="1">
      <c r="A884" s="15"/>
      <c r="B884" s="15"/>
      <c r="C884" s="15"/>
    </row>
    <row r="885" spans="1:3" ht="56.25" customHeight="1">
      <c r="A885" s="15"/>
      <c r="B885" s="15"/>
      <c r="C885" s="15"/>
    </row>
    <row r="886" spans="1:3" ht="56.25" customHeight="1">
      <c r="A886" s="15"/>
      <c r="B886" s="15"/>
      <c r="C886" s="15"/>
    </row>
    <row r="887" spans="1:3" ht="56.25" customHeight="1">
      <c r="A887" s="15"/>
      <c r="B887" s="15"/>
      <c r="C887" s="15"/>
    </row>
    <row r="888" spans="1:3" ht="56.25" customHeight="1">
      <c r="A888" s="15"/>
      <c r="B888" s="15"/>
      <c r="C888" s="15"/>
    </row>
    <row r="889" spans="1:3" ht="56.25" customHeight="1">
      <c r="A889" s="15"/>
      <c r="B889" s="15"/>
      <c r="C889" s="15"/>
    </row>
    <row r="890" spans="1:3" ht="56.25" customHeight="1">
      <c r="A890" s="15"/>
      <c r="B890" s="15"/>
      <c r="C890" s="15"/>
    </row>
    <row r="891" spans="1:3" ht="56.25" customHeight="1">
      <c r="A891" s="15"/>
      <c r="B891" s="15"/>
      <c r="C891" s="15"/>
    </row>
    <row r="892" spans="1:3" ht="56.25" customHeight="1">
      <c r="A892" s="15"/>
      <c r="B892" s="15"/>
      <c r="C892" s="15"/>
    </row>
    <row r="893" spans="1:3" ht="56.25" customHeight="1">
      <c r="A893" s="15"/>
      <c r="B893" s="15"/>
      <c r="C893" s="15"/>
    </row>
    <row r="894" spans="1:3" ht="56.25" customHeight="1">
      <c r="A894" s="15"/>
      <c r="B894" s="15"/>
      <c r="C894" s="15"/>
    </row>
    <row r="895" spans="1:3" ht="56.25" customHeight="1">
      <c r="A895" s="15"/>
      <c r="B895" s="15"/>
      <c r="C895" s="15"/>
    </row>
    <row r="896" spans="1:3" ht="56.25" customHeight="1">
      <c r="A896" s="15"/>
      <c r="B896" s="15"/>
      <c r="C896" s="15"/>
    </row>
    <row r="897" spans="1:3" ht="56.25" customHeight="1">
      <c r="A897" s="15"/>
      <c r="B897" s="15"/>
      <c r="C897" s="15"/>
    </row>
    <row r="898" spans="1:3" ht="56.25" customHeight="1">
      <c r="A898" s="15"/>
      <c r="B898" s="15"/>
      <c r="C898" s="15"/>
    </row>
    <row r="899" spans="1:3" ht="56.25" customHeight="1">
      <c r="A899" s="15"/>
      <c r="B899" s="15"/>
      <c r="C899" s="15"/>
    </row>
    <row r="900" spans="1:3" ht="56.25" customHeight="1">
      <c r="A900" s="15"/>
      <c r="B900" s="15"/>
      <c r="C900" s="15"/>
    </row>
    <row r="901" spans="1:3" ht="56.25" customHeight="1">
      <c r="A901" s="15"/>
      <c r="B901" s="15"/>
      <c r="C901" s="15"/>
    </row>
    <row r="902" spans="1:3" ht="56.25" customHeight="1">
      <c r="A902" s="15"/>
      <c r="B902" s="15"/>
      <c r="C902" s="15"/>
    </row>
    <row r="903" spans="1:3" ht="56.25" customHeight="1">
      <c r="A903" s="15"/>
      <c r="B903" s="15"/>
      <c r="C903" s="15"/>
    </row>
    <row r="904" spans="1:3" ht="56.25" customHeight="1">
      <c r="A904" s="15"/>
      <c r="B904" s="15"/>
      <c r="C904" s="15"/>
    </row>
    <row r="905" spans="1:3" ht="56.25" customHeight="1">
      <c r="A905" s="15"/>
      <c r="B905" s="15"/>
      <c r="C905" s="15"/>
    </row>
    <row r="906" spans="1:3" ht="56.25" customHeight="1">
      <c r="A906" s="15"/>
      <c r="B906" s="15"/>
      <c r="C906" s="15"/>
    </row>
    <row r="907" spans="1:3" ht="56.25" customHeight="1">
      <c r="A907" s="15"/>
      <c r="B907" s="15"/>
      <c r="C907" s="15"/>
    </row>
    <row r="908" spans="1:3" ht="56.25" customHeight="1">
      <c r="A908" s="15"/>
      <c r="B908" s="15"/>
      <c r="C908" s="15"/>
    </row>
    <row r="909" spans="1:3" ht="56.25" customHeight="1">
      <c r="A909" s="15"/>
      <c r="B909" s="15"/>
      <c r="C909" s="15"/>
    </row>
    <row r="910" spans="1:3" ht="56.25" customHeight="1">
      <c r="A910" s="15"/>
      <c r="B910" s="15"/>
      <c r="C910" s="15"/>
    </row>
    <row r="911" spans="1:3" ht="56.25" customHeight="1">
      <c r="A911" s="15"/>
      <c r="B911" s="15"/>
      <c r="C911" s="15"/>
    </row>
    <row r="912" spans="1:3" ht="56.25" customHeight="1">
      <c r="A912" s="15"/>
      <c r="B912" s="15"/>
      <c r="C912" s="15"/>
    </row>
    <row r="913" spans="1:3" ht="56.25" customHeight="1">
      <c r="A913" s="15"/>
      <c r="B913" s="15"/>
      <c r="C913" s="15"/>
    </row>
    <row r="914" spans="1:3" ht="56.25" customHeight="1">
      <c r="A914" s="15"/>
      <c r="B914" s="15"/>
      <c r="C914" s="15"/>
    </row>
    <row r="915" spans="1:3" ht="56.25" customHeight="1">
      <c r="A915" s="15"/>
      <c r="B915" s="15"/>
      <c r="C915" s="15"/>
    </row>
    <row r="916" spans="1:3" ht="56.25" customHeight="1">
      <c r="A916" s="15"/>
      <c r="B916" s="15"/>
      <c r="C916" s="15"/>
    </row>
    <row r="917" spans="1:3" ht="56.25" customHeight="1">
      <c r="A917" s="15"/>
      <c r="B917" s="15"/>
      <c r="C917" s="15"/>
    </row>
    <row r="918" spans="1:3" ht="56.25" customHeight="1">
      <c r="A918" s="15"/>
      <c r="B918" s="15"/>
      <c r="C918" s="15"/>
    </row>
    <row r="919" spans="1:3" ht="56.25" customHeight="1">
      <c r="A919" s="15"/>
      <c r="B919" s="15"/>
      <c r="C919" s="15"/>
    </row>
    <row r="920" spans="1:3" ht="56.25" customHeight="1">
      <c r="A920" s="15"/>
      <c r="B920" s="15"/>
      <c r="C920" s="15"/>
    </row>
    <row r="921" spans="1:3" ht="56.25" customHeight="1">
      <c r="A921" s="15"/>
      <c r="B921" s="15"/>
      <c r="C921" s="15"/>
    </row>
    <row r="922" spans="1:3" ht="56.25" customHeight="1">
      <c r="A922" s="15"/>
      <c r="B922" s="15"/>
      <c r="C922" s="15"/>
    </row>
    <row r="923" spans="1:3" ht="56.25" customHeight="1">
      <c r="A923" s="15"/>
      <c r="B923" s="15"/>
      <c r="C923" s="15"/>
    </row>
    <row r="924" spans="1:3" ht="56.25" customHeight="1">
      <c r="A924" s="15"/>
      <c r="B924" s="15"/>
      <c r="C924" s="15"/>
    </row>
    <row r="925" spans="1:3" ht="56.25" customHeight="1">
      <c r="A925" s="15"/>
      <c r="B925" s="15"/>
      <c r="C925" s="15"/>
    </row>
    <row r="926" spans="1:3" ht="56.25" customHeight="1">
      <c r="A926" s="15"/>
      <c r="B926" s="15"/>
      <c r="C926" s="15"/>
    </row>
    <row r="927" spans="1:3" ht="56.25" customHeight="1">
      <c r="A927" s="15"/>
      <c r="B927" s="15"/>
      <c r="C927" s="15"/>
    </row>
    <row r="928" spans="1:3" ht="56.25" customHeight="1">
      <c r="A928" s="15"/>
      <c r="B928" s="15"/>
      <c r="C928" s="15"/>
    </row>
    <row r="929" spans="1:3" ht="56.25" customHeight="1">
      <c r="A929" s="15"/>
      <c r="B929" s="15"/>
      <c r="C929" s="15"/>
    </row>
    <row r="930" spans="1:3" ht="56.25" customHeight="1">
      <c r="A930" s="15"/>
      <c r="B930" s="15"/>
      <c r="C930" s="15"/>
    </row>
    <row r="931" spans="1:3" ht="56.25" customHeight="1">
      <c r="A931" s="15"/>
      <c r="B931" s="15"/>
      <c r="C931" s="15"/>
    </row>
    <row r="932" spans="1:3" ht="56.25" customHeight="1">
      <c r="A932" s="15"/>
      <c r="B932" s="15"/>
      <c r="C932" s="15"/>
    </row>
    <row r="933" spans="1:3" ht="56.25" customHeight="1">
      <c r="A933" s="15"/>
      <c r="B933" s="15"/>
      <c r="C933" s="15"/>
    </row>
    <row r="934" spans="1:3" ht="56.25" customHeight="1">
      <c r="A934" s="15"/>
      <c r="B934" s="15"/>
      <c r="C934" s="15"/>
    </row>
    <row r="935" spans="1:3" ht="56.25" customHeight="1">
      <c r="A935" s="15"/>
      <c r="B935" s="15"/>
      <c r="C935" s="15"/>
    </row>
    <row r="936" spans="1:3" ht="56.25" customHeight="1">
      <c r="A936" s="15"/>
      <c r="B936" s="15"/>
      <c r="C936" s="15"/>
    </row>
    <row r="937" spans="1:3" ht="56.25" customHeight="1">
      <c r="A937" s="15"/>
      <c r="B937" s="15"/>
      <c r="C937" s="15"/>
    </row>
    <row r="938" spans="1:3" ht="56.25" customHeight="1">
      <c r="A938" s="15"/>
      <c r="B938" s="15"/>
      <c r="C938" s="15"/>
    </row>
    <row r="939" spans="1:3" ht="56.25" customHeight="1">
      <c r="A939" s="15"/>
      <c r="B939" s="15"/>
      <c r="C939" s="15"/>
    </row>
    <row r="940" spans="1:3" ht="56.25" customHeight="1">
      <c r="A940" s="15"/>
      <c r="B940" s="15"/>
      <c r="C940" s="15"/>
    </row>
    <row r="941" spans="1:3" ht="56.25" customHeight="1">
      <c r="A941" s="15"/>
      <c r="B941" s="15"/>
      <c r="C941" s="15"/>
    </row>
    <row r="942" spans="1:3" ht="56.25" customHeight="1">
      <c r="A942" s="15"/>
      <c r="B942" s="15"/>
      <c r="C942" s="15"/>
    </row>
    <row r="943" spans="1:3" ht="56.25" customHeight="1">
      <c r="A943" s="15"/>
      <c r="B943" s="15"/>
      <c r="C943" s="15"/>
    </row>
    <row r="944" spans="1:3" ht="56.25" customHeight="1">
      <c r="A944" s="15"/>
      <c r="B944" s="15"/>
      <c r="C944" s="15"/>
    </row>
    <row r="945" spans="1:3" ht="56.25" customHeight="1">
      <c r="A945" s="15"/>
      <c r="B945" s="15"/>
      <c r="C945" s="15"/>
    </row>
    <row r="946" spans="1:3" ht="56.25" customHeight="1">
      <c r="A946" s="15"/>
      <c r="B946" s="15"/>
      <c r="C946" s="15"/>
    </row>
    <row r="947" spans="1:3" ht="56.25" customHeight="1">
      <c r="A947" s="15"/>
      <c r="B947" s="15"/>
      <c r="C947" s="15"/>
    </row>
    <row r="948" spans="1:3" ht="56.25" customHeight="1">
      <c r="A948" s="15"/>
      <c r="B948" s="15"/>
      <c r="C948" s="15"/>
    </row>
    <row r="949" spans="1:3" ht="56.25" customHeight="1">
      <c r="A949" s="15"/>
      <c r="B949" s="15"/>
      <c r="C949" s="15"/>
    </row>
    <row r="950" spans="1:3" ht="56.25" customHeight="1">
      <c r="A950" s="15"/>
      <c r="B950" s="15"/>
      <c r="C950" s="15"/>
    </row>
    <row r="951" spans="1:3" ht="56.25" customHeight="1">
      <c r="A951" s="15"/>
      <c r="B951" s="15"/>
      <c r="C951" s="15"/>
    </row>
    <row r="952" spans="1:3" ht="56.25" customHeight="1">
      <c r="A952" s="15"/>
      <c r="B952" s="15"/>
      <c r="C952" s="15"/>
    </row>
    <row r="953" spans="1:3" ht="56.25" customHeight="1">
      <c r="A953" s="15"/>
      <c r="B953" s="15"/>
      <c r="C953" s="15"/>
    </row>
    <row r="954" spans="1:3" ht="56.25" customHeight="1">
      <c r="A954" s="15"/>
      <c r="B954" s="15"/>
      <c r="C954" s="15"/>
    </row>
    <row r="955" spans="1:3" ht="56.25" customHeight="1">
      <c r="A955" s="15"/>
      <c r="B955" s="15"/>
      <c r="C955" s="15"/>
    </row>
    <row r="956" spans="1:3" ht="56.25" customHeight="1">
      <c r="A956" s="15"/>
      <c r="B956" s="15"/>
      <c r="C956" s="15"/>
    </row>
    <row r="957" spans="1:3" ht="56.25" customHeight="1">
      <c r="A957" s="15"/>
      <c r="B957" s="15"/>
      <c r="C957" s="15"/>
    </row>
    <row r="958" spans="1:3" ht="56.25" customHeight="1">
      <c r="A958" s="15"/>
      <c r="B958" s="15"/>
      <c r="C958" s="15"/>
    </row>
    <row r="959" spans="1:3" ht="56.25" customHeight="1">
      <c r="A959" s="15"/>
      <c r="B959" s="15"/>
      <c r="C959" s="15"/>
    </row>
    <row r="960" spans="1:3" ht="56.25" customHeight="1">
      <c r="A960" s="15"/>
      <c r="B960" s="15"/>
      <c r="C960" s="15"/>
    </row>
    <row r="961" spans="1:3" ht="56.25" customHeight="1">
      <c r="A961" s="15"/>
      <c r="B961" s="15"/>
      <c r="C961" s="15"/>
    </row>
    <row r="962" spans="1:3" ht="56.25" customHeight="1">
      <c r="A962" s="15"/>
      <c r="B962" s="15"/>
      <c r="C962" s="15"/>
    </row>
    <row r="963" spans="1:3" ht="56.25" customHeight="1">
      <c r="A963" s="15"/>
      <c r="B963" s="15"/>
      <c r="C963" s="15"/>
    </row>
    <row r="964" spans="1:3" ht="56.25" customHeight="1">
      <c r="A964" s="15"/>
      <c r="B964" s="15"/>
      <c r="C964" s="15"/>
    </row>
    <row r="965" spans="1:3" ht="56.25" customHeight="1">
      <c r="A965" s="15"/>
      <c r="B965" s="15"/>
      <c r="C965" s="15"/>
    </row>
    <row r="966" spans="1:3" ht="56.25" customHeight="1">
      <c r="A966" s="15"/>
      <c r="B966" s="15"/>
      <c r="C966" s="15"/>
    </row>
    <row r="967" spans="1:3" ht="56.25" customHeight="1">
      <c r="A967" s="15"/>
      <c r="B967" s="15"/>
      <c r="C967" s="15"/>
    </row>
    <row r="968" spans="1:3" ht="56.25" customHeight="1">
      <c r="A968" s="15"/>
      <c r="B968" s="15"/>
      <c r="C968" s="15"/>
    </row>
    <row r="969" spans="1:3" ht="56.25" customHeight="1">
      <c r="A969" s="15"/>
      <c r="B969" s="15"/>
      <c r="C969" s="15"/>
    </row>
    <row r="970" spans="1:3" ht="56.25" customHeight="1">
      <c r="A970" s="15"/>
      <c r="B970" s="15"/>
      <c r="C970" s="15"/>
    </row>
    <row r="971" spans="1:3" ht="56.25" customHeight="1">
      <c r="A971" s="15"/>
      <c r="B971" s="15"/>
      <c r="C971" s="15"/>
    </row>
    <row r="972" spans="1:3" ht="56.25" customHeight="1">
      <c r="A972" s="15"/>
      <c r="B972" s="15"/>
      <c r="C972" s="15"/>
    </row>
    <row r="973" spans="1:3" ht="56.25" customHeight="1">
      <c r="A973" s="15"/>
      <c r="B973" s="15"/>
      <c r="C973" s="15"/>
    </row>
    <row r="974" spans="1:3" ht="56.25" customHeight="1">
      <c r="A974" s="15"/>
      <c r="B974" s="15"/>
      <c r="C974" s="15"/>
    </row>
    <row r="975" spans="1:3" ht="56.25" customHeight="1">
      <c r="A975" s="15"/>
      <c r="B975" s="15"/>
      <c r="C975" s="15"/>
    </row>
    <row r="976" spans="1:3" ht="56.25" customHeight="1">
      <c r="A976" s="15"/>
      <c r="B976" s="15"/>
      <c r="C976" s="15"/>
    </row>
    <row r="977" spans="1:3" ht="56.25" customHeight="1">
      <c r="A977" s="15"/>
      <c r="B977" s="15"/>
      <c r="C977" s="15"/>
    </row>
    <row r="978" spans="1:3" ht="56.25" customHeight="1">
      <c r="A978" s="15"/>
      <c r="B978" s="15"/>
      <c r="C978" s="15"/>
    </row>
    <row r="979" spans="1:3" ht="56.25" customHeight="1">
      <c r="A979" s="15"/>
      <c r="B979" s="15"/>
      <c r="C979" s="15"/>
    </row>
    <row r="980" spans="1:3" ht="56.25" customHeight="1">
      <c r="A980" s="15"/>
      <c r="B980" s="15"/>
      <c r="C980" s="15"/>
    </row>
    <row r="981" spans="1:3" ht="56.25" customHeight="1">
      <c r="A981" s="15"/>
      <c r="B981" s="15"/>
      <c r="C981" s="15"/>
    </row>
    <row r="982" spans="1:3" ht="56.25" customHeight="1">
      <c r="A982" s="15"/>
      <c r="B982" s="15"/>
      <c r="C982" s="15"/>
    </row>
    <row r="983" spans="1:3" ht="56.25" customHeight="1">
      <c r="A983" s="15"/>
      <c r="B983" s="15"/>
      <c r="C983" s="15"/>
    </row>
    <row r="984" spans="1:3" ht="56.25" customHeight="1">
      <c r="A984" s="15"/>
      <c r="B984" s="15"/>
      <c r="C984" s="15"/>
    </row>
    <row r="985" spans="1:3" ht="56.25" customHeight="1">
      <c r="A985" s="15"/>
      <c r="B985" s="15"/>
      <c r="C985" s="15"/>
    </row>
    <row r="986" spans="1:3" ht="56.25" customHeight="1">
      <c r="A986" s="15"/>
      <c r="B986" s="15"/>
      <c r="C986" s="15"/>
    </row>
    <row r="987" spans="1:3" ht="56.25" customHeight="1">
      <c r="A987" s="15"/>
      <c r="B987" s="15"/>
      <c r="C987" s="15"/>
    </row>
    <row r="988" spans="1:3" ht="56.25" customHeight="1">
      <c r="A988" s="15"/>
      <c r="B988" s="15"/>
      <c r="C988" s="15"/>
    </row>
    <row r="989" spans="1:3" ht="56.25" customHeight="1">
      <c r="A989" s="15"/>
      <c r="B989" s="15"/>
      <c r="C989" s="15"/>
    </row>
    <row r="990" spans="1:3" ht="56.25" customHeight="1">
      <c r="A990" s="15"/>
      <c r="B990" s="15"/>
      <c r="C990" s="15"/>
    </row>
    <row r="991" spans="1:3" ht="56.25" customHeight="1">
      <c r="A991" s="15"/>
      <c r="B991" s="15"/>
      <c r="C991" s="15"/>
    </row>
    <row r="992" spans="1:3" ht="56.25" customHeight="1">
      <c r="A992" s="15"/>
      <c r="B992" s="15"/>
      <c r="C992" s="15"/>
    </row>
    <row r="993" spans="1:3" ht="56.25" customHeight="1">
      <c r="A993" s="15"/>
      <c r="B993" s="15"/>
      <c r="C993" s="15"/>
    </row>
    <row r="994" spans="1:3" ht="56.25" customHeight="1">
      <c r="A994" s="15"/>
      <c r="B994" s="15"/>
      <c r="C994" s="15"/>
    </row>
    <row r="995" spans="1:3" ht="56.25" customHeight="1">
      <c r="A995" s="15"/>
      <c r="B995" s="15"/>
      <c r="C995" s="15"/>
    </row>
    <row r="996" spans="1:3" ht="56.25" customHeight="1">
      <c r="A996" s="15"/>
      <c r="B996" s="15"/>
      <c r="C996" s="15"/>
    </row>
    <row r="997" spans="1:3" ht="56.25" customHeight="1">
      <c r="A997" s="15"/>
      <c r="B997" s="15"/>
      <c r="C997" s="15"/>
    </row>
    <row r="998" spans="1:3" ht="56.25" customHeight="1">
      <c r="A998" s="15"/>
      <c r="B998" s="15"/>
      <c r="C998" s="15"/>
    </row>
    <row r="999" spans="1:3" ht="56.25" customHeight="1">
      <c r="A999" s="15"/>
      <c r="B999" s="15"/>
      <c r="C999" s="15"/>
    </row>
    <row r="1000" spans="1:3" ht="56.25" customHeight="1">
      <c r="A1000" s="15"/>
      <c r="B1000" s="15"/>
      <c r="C1000" s="15"/>
    </row>
    <row r="1001" spans="1:3" ht="56.25" customHeight="1">
      <c r="A1001" s="15"/>
      <c r="B1001" s="15"/>
      <c r="C1001" s="15"/>
    </row>
    <row r="1002" spans="1:3" ht="56.25" customHeight="1">
      <c r="A1002" s="15"/>
      <c r="B1002" s="15"/>
      <c r="C1002" s="15"/>
    </row>
    <row r="1003" spans="1:3" ht="56.25" customHeight="1">
      <c r="A1003" s="15"/>
      <c r="B1003" s="15"/>
      <c r="C1003" s="15"/>
    </row>
    <row r="1004" spans="1:3" ht="56.25" customHeight="1">
      <c r="A1004" s="15"/>
      <c r="B1004" s="15"/>
      <c r="C1004" s="15"/>
    </row>
  </sheetData>
  <mergeCells count="1">
    <mergeCell ref="A1:C1"/>
  </mergeCells>
  <hyperlinks>
    <hyperlink ref="B3" r:id="rId1" display="http://www.gazzettaufficiale.it/eli/id/2015/06/24/15G00095/sg"/>
    <hyperlink ref="C3" r:id="rId2" display="http://bur.regione.veneto.it/BurvServices/pubblica/DettaglioDgr.aspx?id=314294"/>
    <hyperlink ref="B4" r:id="rId3" display="http://www.regione.veneto.it/web/guest/programma-operativo-fse-2014-2020"/>
    <hyperlink ref="C4" r:id="rId4" display="http://bur.regione.veneto.it/BurvServices/Pubblica/DettaglioDgr.aspx?id=313419"/>
    <hyperlink ref="B5" r:id="rId5" display="http://www.regione.veneto.it/web/guest/programma-operativo-fse-2014-2020"/>
    <hyperlink ref="C5" r:id="rId6" display="http://bur.regione.veneto.it/BurvServices/pubblica/DettaglioDgr.aspx?id=313886"/>
    <hyperlink ref="B6" r:id="rId7" display="http://www.regione.veneto.it/web/guest/programma-operativo-fse-2014-2020"/>
    <hyperlink ref="C6" r:id="rId8" display="http://bur.regione.veneto.it/BurvServices/pubblica/DettaglioDgr.aspx?id=308773"/>
    <hyperlink ref="B7" r:id="rId9" display="http://www.regione.veneto.it/web/guest/programma-operativo-fse-2014-2020"/>
    <hyperlink ref="C7" r:id="rId10" display="http://bur.regione.veneto.it/BurvServices/pubblica/DettaglioDgr.aspx?id=313885"/>
    <hyperlink ref="B8" r:id="rId11"/>
    <hyperlink ref="C8" r:id="rId12" display="http://bur.regione.veneto.it/BurvServices/pubblica/DettaglioDgr.aspx?id=301101"/>
    <hyperlink ref="B9" r:id="rId13" display="http://www.regione.veneto.it/web/guest/programma-operativo-fse-2014-2020"/>
    <hyperlink ref="C9" r:id="rId14" display="http://bur.regione.veneto.it/BurvServices/pubblica/DettaglioDgr.aspx?id=298800"/>
    <hyperlink ref="B10" r:id="rId15" display="http://www.regione.veneto.it/web/guest/programma-operativo-fse-2014-2020"/>
    <hyperlink ref="C10" r:id="rId16" display="http://www.regione.veneto.it/web/lavoro/spazio-operatori"/>
    <hyperlink ref="B11" r:id="rId17" display="http://www.consiglioveneto.it/crvportal/leggi/2009/09lr0003.html?numLegge=3&amp;annoLegge=2009&amp;tipoLegge=Alr"/>
    <hyperlink ref="C11" r:id="rId18" display="http://bur.regione.veneto.it/BurvServices/pubblica/DettaglioDgr.aspx?id=288877"/>
    <hyperlink ref="B12" r:id="rId19" display="http://www.consiglioveneto.it/crvportal/leggi/2009/09lr0003.html?numLegge=3&amp;annoLegge=2009&amp;tipoLegge=Alr"/>
    <hyperlink ref="C12" r:id="rId20" display="http://bur.regione.veneto.it/BurvServices/pubblica/DettaglioDgr.aspx?id=294216"/>
    <hyperlink ref="B13" r:id="rId21" display="http://www.regione.veneto.it/web/guest/programmazione-2007-2013"/>
    <hyperlink ref="C13" r:id="rId22" display="http://bur.regione.veneto.it/BurvServices/Pubblica/DettaglioDgr.aspx?id=278719"/>
    <hyperlink ref="B14" r:id="rId23" display="http://www.cliclavoroveneto.it/documents/103901/1337410/Bando+reti+impresa+Veneto+Sardegna.pdf/d2f86079-60af-4cb1-846d-8b56671c86d4"/>
    <hyperlink ref="C14" r:id="rId24" display="http://www.cliclavoroveneto.it/documents/103901/1337410/Bando+reti+impresa+Veneto+Sardegna.pdf/d2f86079-60af-4cb1-846d-8b56671c86d4"/>
    <hyperlink ref="B15" r:id="rId25" display="http://www.consiglioveneto.it/crvportal/leggi/2013/13lr0003.html?numLegge=3&amp;annoLegge=2013&amp;tipoLegge=Alr"/>
    <hyperlink ref="C15" r:id="rId26" display="http://bur.regione.veneto.it/BurvServices/Pubblica/DettaglioDgr.aspx?id=273457"/>
    <hyperlink ref="B16" r:id="rId27" display="http://www.garanziagiovani.gov.it/Pagine/default.aspx"/>
    <hyperlink ref="C16" r:id="rId28" display="http://bur.regione.veneto.it/BurvServices/Pubblica/DettaglioDgr.aspx?id=273152"/>
    <hyperlink ref="B17" r:id="rId29" display="http://www.consiglioveneto.it/crvportal/leggi/2013/13lr0003.html?numLegge=3&amp;annoLegge=2013&amp;tipoLegge=Alr"/>
    <hyperlink ref="C17" r:id="rId30" display="http://bur.regione.veneto.it/BurvServices/pubblica/DettaglioDgr.aspx?id=254186"/>
    <hyperlink ref="B18" r:id="rId31" display="http://www.consiglioveneto.it/crvportal/leggi/2010/10lr0005.html?numLegge=5&amp;annoLegge=2010&amp;tipoLegge=Alr"/>
    <hyperlink ref="C18" r:id="rId32" display="http://bur.regione.veneto.it/BurvServices/pubblica/DettaglioDgr.aspx?id=261035"/>
    <hyperlink ref="B19" r:id="rId33" display="http://www.consiglioveneto.it/crvportal/leggi/2009/09lr0003.html?numLegge=3&amp;annoLegge=2009&amp;tipoLegge=Alr"/>
    <hyperlink ref="C19" r:id="rId34" display="http://bur.regione.veneto.it/BurvServices/Pubblica/DettaglioDgr.aspx?id=217620"/>
    <hyperlink ref="B20" r:id="rId35" display="http://www.consiglioveneto.it/crvportal/leggi/2009/09lr0003.html?numLegge=3&amp;annoLegge=2009&amp;tipoLegge=Alr"/>
    <hyperlink ref="C20" r:id="rId36" display="http://bur.regione.veneto.it/BurvServices/Pubblica/DettaglioDgr.aspx?id=274671&amp;highlight=true"/>
    <hyperlink ref="B21" r:id="rId37" display="http://bur.regione.veneto.it/BurvServices/Pubblica/DettaglioDgr.aspx?id=241889"/>
    <hyperlink ref="C21" r:id="rId38" display="http://www.orientamentoveneto.it/iesmart/regolamento"/>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W1001"/>
  <sheetViews>
    <sheetView workbookViewId="0">
      <selection sqref="A1:C1"/>
    </sheetView>
  </sheetViews>
  <sheetFormatPr defaultColWidth="46.85546875" defaultRowHeight="56.25" customHeight="1"/>
  <sheetData>
    <row r="1" spans="1:23" ht="45" customHeight="1">
      <c r="A1" s="66" t="s">
        <v>288</v>
      </c>
      <c r="B1" s="51"/>
      <c r="C1" s="51"/>
      <c r="D1" s="14"/>
      <c r="E1" s="14"/>
      <c r="F1" s="14"/>
      <c r="G1" s="14"/>
      <c r="H1" s="14"/>
      <c r="I1" s="14"/>
      <c r="J1" s="14"/>
      <c r="K1" s="14"/>
      <c r="L1" s="14"/>
      <c r="M1" s="14"/>
      <c r="N1" s="14"/>
      <c r="O1" s="14"/>
      <c r="P1" s="14"/>
      <c r="Q1" s="14"/>
      <c r="R1" s="14"/>
      <c r="S1" s="14"/>
      <c r="T1" s="14"/>
      <c r="U1" s="14"/>
      <c r="V1" s="14"/>
      <c r="W1" s="14"/>
    </row>
    <row r="2" spans="1:23" ht="56.25" customHeight="1">
      <c r="A2" s="1" t="s">
        <v>1</v>
      </c>
      <c r="B2" s="2" t="s">
        <v>2</v>
      </c>
      <c r="C2" s="2" t="s">
        <v>3</v>
      </c>
      <c r="D2" s="14"/>
      <c r="E2" s="14"/>
      <c r="F2" s="14"/>
      <c r="G2" s="14"/>
      <c r="H2" s="14"/>
      <c r="I2" s="14"/>
      <c r="J2" s="14"/>
      <c r="K2" s="14"/>
      <c r="L2" s="14"/>
      <c r="M2" s="14"/>
      <c r="N2" s="14"/>
      <c r="O2" s="14"/>
      <c r="P2" s="14"/>
      <c r="Q2" s="14"/>
      <c r="R2" s="14"/>
      <c r="S2" s="14"/>
      <c r="T2" s="14"/>
      <c r="U2" s="14"/>
      <c r="V2" s="14"/>
      <c r="W2" s="14"/>
    </row>
    <row r="3" spans="1:23" ht="56.25" customHeight="1">
      <c r="A3" s="16" t="s">
        <v>289</v>
      </c>
      <c r="B3" s="4" t="str">
        <f>HYPERLINK("http://www.consiglioveneto.it/crvportal/leggi/1989/89lr0040.html?numLegge=40&amp;annoLegge=1989&amp;tipoLegge=Alr","Legge regionale 10 ottobre 1989, n. 40")</f>
        <v>Legge regionale 10 ottobre 1989, n. 40</v>
      </c>
      <c r="C3" s="22" t="str">
        <f>HYPERLINK("http://bur.regione.veneto.it/BurvServices/pubblica/DettaglioDgr.aspx?id=294338","Bur n. 31 del 31 marzo 2015
Dgr. n. 2740 del 29 dicembre 2014")</f>
        <v>Bur n. 31 del 31 marzo 2015
Dgr. n. 2740 del 29 dicembre 2014</v>
      </c>
      <c r="D3" s="14"/>
      <c r="E3" s="14"/>
      <c r="F3" s="14"/>
      <c r="G3" s="14"/>
      <c r="H3" s="14"/>
      <c r="I3" s="14"/>
      <c r="J3" s="14"/>
      <c r="K3" s="14"/>
      <c r="L3" s="14"/>
      <c r="M3" s="14"/>
      <c r="N3" s="14"/>
      <c r="O3" s="14"/>
      <c r="P3" s="14"/>
      <c r="Q3" s="14"/>
      <c r="R3" s="14"/>
      <c r="S3" s="14"/>
      <c r="T3" s="14"/>
      <c r="U3" s="14"/>
      <c r="V3" s="14"/>
      <c r="W3" s="14"/>
    </row>
    <row r="4" spans="1:23" ht="56.25" customHeight="1">
      <c r="A4" s="16" t="s">
        <v>290</v>
      </c>
      <c r="B4" s="18" t="str">
        <f>HYPERLINK("http://www.consiglioveneto.it/crvportal/leggi/1984/84lr0058.html#Heading164","Legge regionale 27 novembre 1984, n. 58, art. 13")</f>
        <v>Legge regionale 27 novembre 1984, n. 58, art. 13</v>
      </c>
      <c r="C4" s="4" t="str">
        <f>HYPERLINK("http://bur.regione.veneto.it/BurvServices/pubblica/DettaglioDgr.aspx?id=292150","Bur n. 20 del 27 febbraio 2015
Dgr. n. 2808 del 29 dicembre 2014")</f>
        <v>Bur n. 20 del 27 febbraio 2015
Dgr. n. 2808 del 29 dicembre 2014</v>
      </c>
      <c r="D4" s="14"/>
      <c r="E4" s="14"/>
      <c r="F4" s="14"/>
      <c r="G4" s="14"/>
      <c r="H4" s="14"/>
      <c r="I4" s="14"/>
      <c r="J4" s="14"/>
      <c r="K4" s="14"/>
      <c r="L4" s="14"/>
      <c r="M4" s="14"/>
      <c r="N4" s="14"/>
      <c r="O4" s="14"/>
      <c r="P4" s="14"/>
      <c r="Q4" s="14"/>
      <c r="R4" s="14"/>
      <c r="S4" s="14"/>
      <c r="T4" s="14"/>
      <c r="U4" s="14"/>
      <c r="V4" s="14"/>
      <c r="W4" s="14"/>
    </row>
    <row r="5" spans="1:23" ht="56.25" customHeight="1">
      <c r="A5" s="45" t="s">
        <v>291</v>
      </c>
      <c r="B5" s="4" t="str">
        <f>HYPERLINK("http://www.consiglioveneto.it/crvportal/leggi/1994/94lr0005.html?numLegge=5&amp;annoLegge=1994&amp;tipoLegge=Alr","Legge regionale 26 gennaio 1994, n. 5 ")</f>
        <v xml:space="preserve">Legge regionale 26 gennaio 1994, n. 5 </v>
      </c>
      <c r="C5" s="22" t="str">
        <f>HYPERLINK("http://bur.regione.veneto.it/BurvServices/pubblica/DettaglioDgr.aspx?id=314591","Bur n. 12 del 12 febbraio 2016 Dgr. n. 2096 del 30 dicembre 2015")</f>
        <v>Bur n. 12 del 12 febbraio 2016 Dgr. n. 2096 del 30 dicembre 2015</v>
      </c>
      <c r="D5" s="14"/>
      <c r="E5" s="14"/>
      <c r="F5" s="14"/>
      <c r="G5" s="14"/>
      <c r="H5" s="14"/>
      <c r="I5" s="14"/>
      <c r="J5" s="14"/>
      <c r="K5" s="14"/>
      <c r="L5" s="14"/>
      <c r="M5" s="14"/>
      <c r="N5" s="14"/>
      <c r="O5" s="14"/>
      <c r="P5" s="14"/>
      <c r="Q5" s="14"/>
      <c r="R5" s="14"/>
      <c r="S5" s="14"/>
      <c r="T5" s="14"/>
      <c r="U5" s="14"/>
      <c r="V5" s="14"/>
      <c r="W5" s="14"/>
    </row>
    <row r="6" spans="1:23" ht="56.25" customHeight="1">
      <c r="A6" s="16" t="s">
        <v>292</v>
      </c>
      <c r="B6" s="4" t="str">
        <f>HYPERLINK("http://www.consiglioveneto.it/crvportal/leggi/1992/92lr0006.html?numLegge=6&amp;annoLegge=1992&amp;tipoLegge=Alr","Legge regionale 24 gennaio 1992, n. 6")</f>
        <v>Legge regionale 24 gennaio 1992, n. 6</v>
      </c>
      <c r="C6" s="22" t="str">
        <f>HYPERLINK("http://bur.regione.veneto.it/BurvServices/pubblica/DettaglioDgr.aspx?id=305175","Bur n. 84 del 01 settembre 2015
Dgr. n. 1077 del 11 agosto 2015
")</f>
        <v xml:space="preserve">Bur n. 84 del 01 settembre 2015
Dgr. n. 1077 del 11 agosto 2015
</v>
      </c>
      <c r="D6" s="14"/>
      <c r="E6" s="14"/>
      <c r="F6" s="14"/>
      <c r="G6" s="14"/>
      <c r="H6" s="14"/>
      <c r="I6" s="14"/>
      <c r="J6" s="14"/>
      <c r="K6" s="14"/>
      <c r="L6" s="14"/>
      <c r="M6" s="14"/>
      <c r="N6" s="14"/>
      <c r="O6" s="14"/>
      <c r="P6" s="14"/>
      <c r="Q6" s="14"/>
      <c r="R6" s="14"/>
      <c r="S6" s="14"/>
      <c r="T6" s="14"/>
      <c r="U6" s="14"/>
      <c r="V6" s="14"/>
      <c r="W6" s="14"/>
    </row>
    <row r="7" spans="1:23" ht="56.25" customHeight="1">
      <c r="A7" s="16" t="s">
        <v>142</v>
      </c>
      <c r="B7" s="4" t="str">
        <f t="shared" ref="B7:B8" si="0">HYPERLINK("http://www.consiglioveneto.it/crvportal/leggi/1989/89lr0040.html?numLegge=40&amp;annoLegge=1989&amp;tipoLegge=Alr","Legge regionale 10 ottobre 1989, n. 40")</f>
        <v>Legge regionale 10 ottobre 1989, n. 40</v>
      </c>
      <c r="C7" s="22" t="str">
        <f t="shared" ref="C7:C8" si="1">HYPERLINK("http://bur.regione.veneto.it/BurvServices/pubblica/DettaglioDgr.aspx?id=294338","Bur n. 31 del 31 marzo 2015
Dgr. n. 2740 del 29 dicembre 2014")</f>
        <v>Bur n. 31 del 31 marzo 2015
Dgr. n. 2740 del 29 dicembre 2014</v>
      </c>
      <c r="D7" s="14"/>
      <c r="E7" s="14"/>
      <c r="F7" s="14"/>
      <c r="G7" s="14"/>
      <c r="H7" s="14"/>
      <c r="I7" s="14"/>
      <c r="J7" s="14"/>
      <c r="K7" s="14"/>
      <c r="L7" s="14"/>
      <c r="M7" s="14"/>
      <c r="N7" s="14"/>
      <c r="O7" s="14"/>
      <c r="P7" s="14"/>
      <c r="Q7" s="14"/>
      <c r="R7" s="14"/>
      <c r="S7" s="14"/>
      <c r="T7" s="14"/>
      <c r="U7" s="14"/>
      <c r="V7" s="14"/>
      <c r="W7" s="14"/>
    </row>
    <row r="8" spans="1:23" ht="56.25" customHeight="1">
      <c r="A8" s="16" t="s">
        <v>135</v>
      </c>
      <c r="B8" s="4" t="str">
        <f t="shared" si="0"/>
        <v>Legge regionale 10 ottobre 1989, n. 40</v>
      </c>
      <c r="C8" s="22" t="str">
        <f t="shared" si="1"/>
        <v>Bur n. 31 del 31 marzo 2015
Dgr. n. 2740 del 29 dicembre 2014</v>
      </c>
      <c r="D8" s="14"/>
      <c r="E8" s="14"/>
      <c r="F8" s="14"/>
      <c r="G8" s="14"/>
      <c r="H8" s="14"/>
      <c r="I8" s="14"/>
      <c r="J8" s="14"/>
      <c r="K8" s="14"/>
      <c r="L8" s="14"/>
      <c r="M8" s="14"/>
      <c r="N8" s="14"/>
      <c r="O8" s="14"/>
      <c r="P8" s="14"/>
      <c r="Q8" s="14"/>
      <c r="R8" s="14"/>
      <c r="S8" s="14"/>
      <c r="T8" s="14"/>
      <c r="U8" s="14"/>
      <c r="V8" s="14"/>
      <c r="W8" s="14"/>
    </row>
    <row r="9" spans="1:23" ht="56.25" customHeight="1">
      <c r="A9" s="16" t="s">
        <v>293</v>
      </c>
      <c r="B9" s="4" t="str">
        <f t="shared" ref="B9:B10" si="2">HYPERLINK("http://www.consiglioveneto.it/crvportal/leggi/1984/84lr0058.html?numLegge=58&amp;annoLegge=1984&amp;tipoLegge=Alr","Legge regionale 27 novembre 1984, n. 58, art. 13")</f>
        <v>Legge regionale 27 novembre 1984, n. 58, art. 13</v>
      </c>
      <c r="C9" s="4" t="str">
        <f>HYPERLINK("http://bur.regione.veneto.it/BurvServices/pubblica/DettaglioDgr.aspx?id=264695","Bur n. 115 del 27 dicembre 2013
Dgr. n. 2415 del 16 dicembre 2013")</f>
        <v>Bur n. 115 del 27 dicembre 2013
Dgr. n. 2415 del 16 dicembre 2013</v>
      </c>
      <c r="D9" s="14"/>
      <c r="E9" s="14"/>
      <c r="F9" s="14"/>
      <c r="G9" s="14"/>
      <c r="H9" s="14"/>
      <c r="I9" s="14"/>
      <c r="J9" s="14"/>
      <c r="K9" s="14"/>
      <c r="L9" s="14"/>
      <c r="M9" s="14"/>
      <c r="N9" s="14"/>
      <c r="O9" s="14"/>
      <c r="P9" s="14"/>
      <c r="Q9" s="14"/>
      <c r="R9" s="14"/>
      <c r="S9" s="14"/>
      <c r="T9" s="14"/>
      <c r="U9" s="14"/>
      <c r="V9" s="14"/>
      <c r="W9" s="14"/>
    </row>
    <row r="10" spans="1:23" ht="56.25" customHeight="1">
      <c r="A10" s="16" t="s">
        <v>154</v>
      </c>
      <c r="B10" s="4" t="str">
        <f t="shared" si="2"/>
        <v>Legge regionale 27 novembre 1984, n. 58, art. 13</v>
      </c>
      <c r="C10" s="4" t="str">
        <f>HYPERLINK("http://bur.regione.veneto.it/BurvServices/Pubblica/DettaglioDgr.aspx?id=217621","BUR n. 71 del 28/08/2009. Dgr n. 2485 del 4 agosto 2009")</f>
        <v>BUR n. 71 del 28/08/2009. Dgr n. 2485 del 4 agosto 2009</v>
      </c>
      <c r="D10" s="14"/>
      <c r="E10" s="14"/>
      <c r="F10" s="14"/>
      <c r="G10" s="14"/>
      <c r="H10" s="14"/>
      <c r="I10" s="14"/>
      <c r="J10" s="14"/>
      <c r="K10" s="14"/>
      <c r="L10" s="14"/>
      <c r="M10" s="14"/>
      <c r="N10" s="14"/>
      <c r="O10" s="14"/>
      <c r="P10" s="14"/>
      <c r="Q10" s="14"/>
      <c r="R10" s="14"/>
      <c r="S10" s="14"/>
      <c r="T10" s="14"/>
      <c r="U10" s="14"/>
      <c r="V10" s="14"/>
      <c r="W10" s="14"/>
    </row>
    <row r="11" spans="1:23" ht="56.25" customHeight="1">
      <c r="A11" s="14"/>
      <c r="B11" s="14"/>
      <c r="C11" s="14"/>
      <c r="D11" s="14"/>
      <c r="E11" s="14"/>
      <c r="F11" s="14"/>
      <c r="G11" s="14"/>
      <c r="H11" s="14"/>
      <c r="I11" s="14"/>
      <c r="J11" s="14"/>
      <c r="K11" s="14"/>
      <c r="L11" s="14"/>
      <c r="M11" s="14"/>
      <c r="N11" s="14"/>
      <c r="O11" s="14"/>
      <c r="P11" s="14"/>
      <c r="Q11" s="14"/>
      <c r="R11" s="14"/>
      <c r="S11" s="14"/>
      <c r="T11" s="14"/>
      <c r="U11" s="14"/>
      <c r="V11" s="14"/>
      <c r="W11" s="14"/>
    </row>
    <row r="12" spans="1:23" ht="56.25" customHeight="1">
      <c r="A12" s="14"/>
      <c r="B12" s="14"/>
      <c r="C12" s="14"/>
      <c r="D12" s="14"/>
      <c r="E12" s="14"/>
      <c r="F12" s="14"/>
      <c r="G12" s="14"/>
      <c r="H12" s="14"/>
      <c r="I12" s="14"/>
      <c r="J12" s="14"/>
      <c r="K12" s="14"/>
      <c r="L12" s="14"/>
      <c r="M12" s="14"/>
      <c r="N12" s="14"/>
      <c r="O12" s="14"/>
      <c r="P12" s="14"/>
      <c r="Q12" s="14"/>
      <c r="R12" s="14"/>
      <c r="S12" s="14"/>
      <c r="T12" s="14"/>
      <c r="U12" s="14"/>
      <c r="V12" s="14"/>
      <c r="W12" s="14"/>
    </row>
    <row r="13" spans="1:23" ht="56.25" customHeight="1">
      <c r="A13" s="14"/>
      <c r="B13" s="14"/>
      <c r="C13" s="14"/>
      <c r="D13" s="14"/>
      <c r="E13" s="14"/>
      <c r="F13" s="14"/>
      <c r="G13" s="14"/>
      <c r="H13" s="14"/>
      <c r="I13" s="14"/>
      <c r="J13" s="14"/>
      <c r="K13" s="14"/>
      <c r="L13" s="14"/>
      <c r="M13" s="14"/>
      <c r="N13" s="14"/>
      <c r="O13" s="14"/>
      <c r="P13" s="14"/>
      <c r="Q13" s="14"/>
      <c r="R13" s="14"/>
      <c r="S13" s="14"/>
      <c r="T13" s="14"/>
      <c r="U13" s="14"/>
      <c r="V13" s="14"/>
      <c r="W13" s="14"/>
    </row>
    <row r="14" spans="1:23" ht="56.25" customHeight="1">
      <c r="A14" s="14"/>
      <c r="B14" s="14"/>
      <c r="C14" s="14"/>
      <c r="D14" s="14"/>
      <c r="E14" s="14"/>
      <c r="F14" s="14"/>
      <c r="G14" s="14"/>
      <c r="H14" s="14"/>
      <c r="I14" s="14"/>
      <c r="J14" s="14"/>
      <c r="K14" s="14"/>
      <c r="L14" s="14"/>
      <c r="M14" s="14"/>
      <c r="N14" s="14"/>
      <c r="O14" s="14"/>
      <c r="P14" s="14"/>
      <c r="Q14" s="14"/>
      <c r="R14" s="14"/>
      <c r="S14" s="14"/>
      <c r="T14" s="14"/>
      <c r="U14" s="14"/>
      <c r="V14" s="14"/>
      <c r="W14" s="14"/>
    </row>
    <row r="15" spans="1:23" ht="56.25" customHeight="1">
      <c r="A15" s="14"/>
      <c r="B15" s="14"/>
      <c r="C15" s="14"/>
      <c r="D15" s="14"/>
      <c r="E15" s="14"/>
      <c r="F15" s="14"/>
      <c r="G15" s="14"/>
      <c r="H15" s="14"/>
      <c r="I15" s="14"/>
      <c r="J15" s="14"/>
      <c r="K15" s="14"/>
      <c r="L15" s="14"/>
      <c r="M15" s="14"/>
      <c r="N15" s="14"/>
      <c r="O15" s="14"/>
      <c r="P15" s="14"/>
      <c r="Q15" s="14"/>
      <c r="R15" s="14"/>
      <c r="S15" s="14"/>
      <c r="T15" s="14"/>
      <c r="U15" s="14"/>
      <c r="V15" s="14"/>
      <c r="W15" s="14"/>
    </row>
    <row r="16" spans="1:23" ht="56.25" customHeight="1">
      <c r="A16" s="14"/>
      <c r="B16" s="14"/>
      <c r="C16" s="14"/>
      <c r="D16" s="14"/>
      <c r="E16" s="14"/>
      <c r="F16" s="14"/>
      <c r="G16" s="14"/>
      <c r="H16" s="14"/>
      <c r="I16" s="14"/>
      <c r="J16" s="14"/>
      <c r="K16" s="14"/>
      <c r="L16" s="14"/>
      <c r="M16" s="14"/>
      <c r="N16" s="14"/>
      <c r="O16" s="14"/>
      <c r="P16" s="14"/>
      <c r="Q16" s="14"/>
      <c r="R16" s="14"/>
      <c r="S16" s="14"/>
      <c r="T16" s="14"/>
      <c r="U16" s="14"/>
      <c r="V16" s="14"/>
      <c r="W16" s="14"/>
    </row>
    <row r="17" spans="1:23" ht="56.25" customHeight="1">
      <c r="A17" s="14"/>
      <c r="B17" s="14"/>
      <c r="C17" s="14"/>
      <c r="D17" s="14"/>
      <c r="E17" s="14"/>
      <c r="F17" s="14"/>
      <c r="G17" s="14"/>
      <c r="H17" s="14"/>
      <c r="I17" s="14"/>
      <c r="J17" s="14"/>
      <c r="K17" s="14"/>
      <c r="L17" s="14"/>
      <c r="M17" s="14"/>
      <c r="N17" s="14"/>
      <c r="O17" s="14"/>
      <c r="P17" s="14"/>
      <c r="Q17" s="14"/>
      <c r="R17" s="14"/>
      <c r="S17" s="14"/>
      <c r="T17" s="14"/>
      <c r="U17" s="14"/>
      <c r="V17" s="14"/>
      <c r="W17" s="14"/>
    </row>
    <row r="18" spans="1:23" ht="56.25" customHeight="1">
      <c r="A18" s="14"/>
      <c r="B18" s="14"/>
      <c r="C18" s="14"/>
      <c r="D18" s="14"/>
      <c r="E18" s="14"/>
      <c r="F18" s="14"/>
      <c r="G18" s="14"/>
      <c r="H18" s="14"/>
      <c r="I18" s="14"/>
      <c r="J18" s="14"/>
      <c r="K18" s="14"/>
      <c r="L18" s="14"/>
      <c r="M18" s="14"/>
      <c r="N18" s="14"/>
      <c r="O18" s="14"/>
      <c r="P18" s="14"/>
      <c r="Q18" s="14"/>
      <c r="R18" s="14"/>
      <c r="S18" s="14"/>
      <c r="T18" s="14"/>
      <c r="U18" s="14"/>
      <c r="V18" s="14"/>
      <c r="W18" s="14"/>
    </row>
    <row r="19" spans="1:23" ht="56.25" customHeight="1">
      <c r="A19" s="14"/>
      <c r="B19" s="14"/>
      <c r="C19" s="14"/>
      <c r="D19" s="14"/>
      <c r="E19" s="14"/>
      <c r="F19" s="14"/>
      <c r="G19" s="14"/>
      <c r="H19" s="14"/>
      <c r="I19" s="14"/>
      <c r="J19" s="14"/>
      <c r="K19" s="14"/>
      <c r="L19" s="14"/>
      <c r="M19" s="14"/>
      <c r="N19" s="14"/>
      <c r="O19" s="14"/>
      <c r="P19" s="14"/>
      <c r="Q19" s="14"/>
      <c r="R19" s="14"/>
      <c r="S19" s="14"/>
      <c r="T19" s="14"/>
      <c r="U19" s="14"/>
      <c r="V19" s="14"/>
      <c r="W19" s="14"/>
    </row>
    <row r="20" spans="1:23" ht="56.25" customHeight="1">
      <c r="A20" s="14"/>
      <c r="B20" s="14"/>
      <c r="C20" s="14"/>
      <c r="D20" s="14"/>
      <c r="E20" s="14"/>
      <c r="F20" s="14"/>
      <c r="G20" s="14"/>
      <c r="H20" s="14"/>
      <c r="I20" s="14"/>
      <c r="J20" s="14"/>
      <c r="K20" s="14"/>
      <c r="L20" s="14"/>
      <c r="M20" s="14"/>
      <c r="N20" s="14"/>
      <c r="O20" s="14"/>
      <c r="P20" s="14"/>
      <c r="Q20" s="14"/>
      <c r="R20" s="14"/>
      <c r="S20" s="14"/>
      <c r="T20" s="14"/>
      <c r="U20" s="14"/>
      <c r="V20" s="14"/>
      <c r="W20" s="14"/>
    </row>
    <row r="21" spans="1:23" ht="56.25" customHeight="1">
      <c r="A21" s="14"/>
      <c r="B21" s="14"/>
      <c r="C21" s="14"/>
      <c r="D21" s="14"/>
      <c r="E21" s="14"/>
      <c r="F21" s="14"/>
      <c r="G21" s="14"/>
      <c r="H21" s="14"/>
      <c r="I21" s="14"/>
      <c r="J21" s="14"/>
      <c r="K21" s="14"/>
      <c r="L21" s="14"/>
      <c r="M21" s="14"/>
      <c r="N21" s="14"/>
      <c r="O21" s="14"/>
      <c r="P21" s="14"/>
      <c r="Q21" s="14"/>
      <c r="R21" s="14"/>
      <c r="S21" s="14"/>
      <c r="T21" s="14"/>
      <c r="U21" s="14"/>
      <c r="V21" s="14"/>
      <c r="W21" s="14"/>
    </row>
    <row r="22" spans="1:23" ht="56.25" customHeight="1">
      <c r="A22" s="14"/>
      <c r="B22" s="14"/>
      <c r="C22" s="14"/>
      <c r="D22" s="14"/>
      <c r="E22" s="14"/>
      <c r="F22" s="14"/>
      <c r="G22" s="14"/>
      <c r="H22" s="14"/>
      <c r="I22" s="14"/>
      <c r="J22" s="14"/>
      <c r="K22" s="14"/>
      <c r="L22" s="14"/>
      <c r="M22" s="14"/>
      <c r="N22" s="14"/>
      <c r="O22" s="14"/>
      <c r="P22" s="14"/>
      <c r="Q22" s="14"/>
      <c r="R22" s="14"/>
      <c r="S22" s="14"/>
      <c r="T22" s="14"/>
      <c r="U22" s="14"/>
      <c r="V22" s="14"/>
      <c r="W22" s="14"/>
    </row>
    <row r="23" spans="1:23" ht="56.25" customHeight="1">
      <c r="A23" s="14"/>
      <c r="B23" s="14"/>
      <c r="C23" s="14"/>
      <c r="D23" s="14"/>
      <c r="E23" s="14"/>
      <c r="F23" s="14"/>
      <c r="G23" s="14"/>
      <c r="H23" s="14"/>
      <c r="I23" s="14"/>
      <c r="J23" s="14"/>
      <c r="K23" s="14"/>
      <c r="L23" s="14"/>
      <c r="M23" s="14"/>
      <c r="N23" s="14"/>
      <c r="O23" s="14"/>
      <c r="P23" s="14"/>
      <c r="Q23" s="14"/>
      <c r="R23" s="14"/>
      <c r="S23" s="14"/>
      <c r="T23" s="14"/>
      <c r="U23" s="14"/>
      <c r="V23" s="14"/>
      <c r="W23" s="14"/>
    </row>
    <row r="24" spans="1:23" ht="56.25" customHeight="1">
      <c r="A24" s="14"/>
      <c r="B24" s="14"/>
      <c r="C24" s="14"/>
      <c r="D24" s="14"/>
      <c r="E24" s="14"/>
      <c r="F24" s="14"/>
      <c r="G24" s="14"/>
      <c r="H24" s="14"/>
      <c r="I24" s="14"/>
      <c r="J24" s="14"/>
      <c r="K24" s="14"/>
      <c r="L24" s="14"/>
      <c r="M24" s="14"/>
      <c r="N24" s="14"/>
      <c r="O24" s="14"/>
      <c r="P24" s="14"/>
      <c r="Q24" s="14"/>
      <c r="R24" s="14"/>
      <c r="S24" s="14"/>
      <c r="T24" s="14"/>
      <c r="U24" s="14"/>
      <c r="V24" s="14"/>
      <c r="W24" s="14"/>
    </row>
    <row r="25" spans="1:23" ht="56.25" customHeight="1">
      <c r="A25" s="14"/>
      <c r="B25" s="14"/>
      <c r="C25" s="14"/>
      <c r="D25" s="14"/>
      <c r="E25" s="14"/>
      <c r="F25" s="14"/>
      <c r="G25" s="14"/>
      <c r="H25" s="14"/>
      <c r="I25" s="14"/>
      <c r="J25" s="14"/>
      <c r="K25" s="14"/>
      <c r="L25" s="14"/>
      <c r="M25" s="14"/>
      <c r="N25" s="14"/>
      <c r="O25" s="14"/>
      <c r="P25" s="14"/>
      <c r="Q25" s="14"/>
      <c r="R25" s="14"/>
      <c r="S25" s="14"/>
      <c r="T25" s="14"/>
      <c r="U25" s="14"/>
      <c r="V25" s="14"/>
      <c r="W25" s="14"/>
    </row>
    <row r="26" spans="1:23" ht="56.25" customHeight="1">
      <c r="A26" s="14"/>
      <c r="B26" s="14"/>
      <c r="C26" s="14"/>
      <c r="D26" s="14"/>
      <c r="E26" s="14"/>
      <c r="F26" s="14"/>
      <c r="G26" s="14"/>
      <c r="H26" s="14"/>
      <c r="I26" s="14"/>
      <c r="J26" s="14"/>
      <c r="K26" s="14"/>
      <c r="L26" s="14"/>
      <c r="M26" s="14"/>
      <c r="N26" s="14"/>
      <c r="O26" s="14"/>
      <c r="P26" s="14"/>
      <c r="Q26" s="14"/>
      <c r="R26" s="14"/>
      <c r="S26" s="14"/>
      <c r="T26" s="14"/>
      <c r="U26" s="14"/>
      <c r="V26" s="14"/>
      <c r="W26" s="14"/>
    </row>
    <row r="27" spans="1:23" ht="56.25" customHeight="1">
      <c r="A27" s="14"/>
      <c r="B27" s="14"/>
      <c r="C27" s="14"/>
      <c r="D27" s="14"/>
      <c r="E27" s="14"/>
      <c r="F27" s="14"/>
      <c r="G27" s="14"/>
      <c r="H27" s="14"/>
      <c r="I27" s="14"/>
      <c r="J27" s="14"/>
      <c r="K27" s="14"/>
      <c r="L27" s="14"/>
      <c r="M27" s="14"/>
      <c r="N27" s="14"/>
      <c r="O27" s="14"/>
      <c r="P27" s="14"/>
      <c r="Q27" s="14"/>
      <c r="R27" s="14"/>
      <c r="S27" s="14"/>
      <c r="T27" s="14"/>
      <c r="U27" s="14"/>
      <c r="V27" s="14"/>
      <c r="W27" s="14"/>
    </row>
    <row r="28" spans="1:23" ht="56.25" customHeight="1">
      <c r="A28" s="14"/>
      <c r="B28" s="14"/>
      <c r="C28" s="14"/>
      <c r="D28" s="14"/>
      <c r="E28" s="14"/>
      <c r="F28" s="14"/>
      <c r="G28" s="14"/>
      <c r="H28" s="14"/>
      <c r="I28" s="14"/>
      <c r="J28" s="14"/>
      <c r="K28" s="14"/>
      <c r="L28" s="14"/>
      <c r="M28" s="14"/>
      <c r="N28" s="14"/>
      <c r="O28" s="14"/>
      <c r="P28" s="14"/>
      <c r="Q28" s="14"/>
      <c r="R28" s="14"/>
      <c r="S28" s="14"/>
      <c r="T28" s="14"/>
      <c r="U28" s="14"/>
      <c r="V28" s="14"/>
      <c r="W28" s="14"/>
    </row>
    <row r="29" spans="1:23" ht="56.25" customHeight="1">
      <c r="A29" s="14"/>
      <c r="B29" s="14"/>
      <c r="C29" s="14"/>
      <c r="D29" s="14"/>
      <c r="E29" s="14"/>
      <c r="F29" s="14"/>
      <c r="G29" s="14"/>
      <c r="H29" s="14"/>
      <c r="I29" s="14"/>
      <c r="J29" s="14"/>
      <c r="K29" s="14"/>
      <c r="L29" s="14"/>
      <c r="M29" s="14"/>
      <c r="N29" s="14"/>
      <c r="O29" s="14"/>
      <c r="P29" s="14"/>
      <c r="Q29" s="14"/>
      <c r="R29" s="14"/>
      <c r="S29" s="14"/>
      <c r="T29" s="14"/>
      <c r="U29" s="14"/>
      <c r="V29" s="14"/>
      <c r="W29" s="14"/>
    </row>
    <row r="30" spans="1:23" ht="56.25" customHeight="1">
      <c r="A30" s="14"/>
      <c r="B30" s="14"/>
      <c r="C30" s="14"/>
      <c r="D30" s="14"/>
      <c r="E30" s="14"/>
      <c r="F30" s="14"/>
      <c r="G30" s="14"/>
      <c r="H30" s="14"/>
      <c r="I30" s="14"/>
      <c r="J30" s="14"/>
      <c r="K30" s="14"/>
      <c r="L30" s="14"/>
      <c r="M30" s="14"/>
      <c r="N30" s="14"/>
      <c r="O30" s="14"/>
      <c r="P30" s="14"/>
      <c r="Q30" s="14"/>
      <c r="R30" s="14"/>
      <c r="S30" s="14"/>
      <c r="T30" s="14"/>
      <c r="U30" s="14"/>
      <c r="V30" s="14"/>
      <c r="W30" s="14"/>
    </row>
    <row r="31" spans="1:23" ht="56.25" customHeight="1">
      <c r="A31" s="14"/>
      <c r="B31" s="14"/>
      <c r="C31" s="14"/>
      <c r="D31" s="14"/>
      <c r="E31" s="14"/>
      <c r="F31" s="14"/>
      <c r="G31" s="14"/>
      <c r="H31" s="14"/>
      <c r="I31" s="14"/>
      <c r="J31" s="14"/>
      <c r="K31" s="14"/>
      <c r="L31" s="14"/>
      <c r="M31" s="14"/>
      <c r="N31" s="14"/>
      <c r="O31" s="14"/>
      <c r="P31" s="14"/>
      <c r="Q31" s="14"/>
      <c r="R31" s="14"/>
      <c r="S31" s="14"/>
      <c r="T31" s="14"/>
      <c r="U31" s="14"/>
      <c r="V31" s="14"/>
      <c r="W31" s="14"/>
    </row>
    <row r="32" spans="1:23" ht="56.25" customHeight="1">
      <c r="A32" s="14"/>
      <c r="B32" s="14"/>
      <c r="C32" s="14"/>
      <c r="D32" s="14"/>
      <c r="E32" s="14"/>
      <c r="F32" s="14"/>
      <c r="G32" s="14"/>
      <c r="H32" s="14"/>
      <c r="I32" s="14"/>
      <c r="J32" s="14"/>
      <c r="K32" s="14"/>
      <c r="L32" s="14"/>
      <c r="M32" s="14"/>
      <c r="N32" s="14"/>
      <c r="O32" s="14"/>
      <c r="P32" s="14"/>
      <c r="Q32" s="14"/>
      <c r="R32" s="14"/>
      <c r="S32" s="14"/>
      <c r="T32" s="14"/>
      <c r="U32" s="14"/>
      <c r="V32" s="14"/>
      <c r="W32" s="14"/>
    </row>
    <row r="33" spans="1:23" ht="56.25" customHeight="1">
      <c r="A33" s="14"/>
      <c r="B33" s="14"/>
      <c r="C33" s="14"/>
      <c r="D33" s="14"/>
      <c r="E33" s="14"/>
      <c r="F33" s="14"/>
      <c r="G33" s="14"/>
      <c r="H33" s="14"/>
      <c r="I33" s="14"/>
      <c r="J33" s="14"/>
      <c r="K33" s="14"/>
      <c r="L33" s="14"/>
      <c r="M33" s="14"/>
      <c r="N33" s="14"/>
      <c r="O33" s="14"/>
      <c r="P33" s="14"/>
      <c r="Q33" s="14"/>
      <c r="R33" s="14"/>
      <c r="S33" s="14"/>
      <c r="T33" s="14"/>
      <c r="U33" s="14"/>
      <c r="V33" s="14"/>
      <c r="W33" s="14"/>
    </row>
    <row r="34" spans="1:23" ht="56.25" customHeight="1">
      <c r="A34" s="14"/>
      <c r="B34" s="14"/>
      <c r="C34" s="14"/>
      <c r="D34" s="14"/>
      <c r="E34" s="14"/>
      <c r="F34" s="14"/>
      <c r="G34" s="14"/>
      <c r="H34" s="14"/>
      <c r="I34" s="14"/>
      <c r="J34" s="14"/>
      <c r="K34" s="14"/>
      <c r="L34" s="14"/>
      <c r="M34" s="14"/>
      <c r="N34" s="14"/>
      <c r="O34" s="14"/>
      <c r="P34" s="14"/>
      <c r="Q34" s="14"/>
      <c r="R34" s="14"/>
      <c r="S34" s="14"/>
      <c r="T34" s="14"/>
      <c r="U34" s="14"/>
      <c r="V34" s="14"/>
      <c r="W34" s="14"/>
    </row>
    <row r="35" spans="1:23" ht="56.25" customHeight="1">
      <c r="A35" s="14"/>
      <c r="B35" s="14"/>
      <c r="C35" s="14"/>
      <c r="D35" s="14"/>
      <c r="E35" s="14"/>
      <c r="F35" s="14"/>
      <c r="G35" s="14"/>
      <c r="H35" s="14"/>
      <c r="I35" s="14"/>
      <c r="J35" s="14"/>
      <c r="K35" s="14"/>
      <c r="L35" s="14"/>
      <c r="M35" s="14"/>
      <c r="N35" s="14"/>
      <c r="O35" s="14"/>
      <c r="P35" s="14"/>
      <c r="Q35" s="14"/>
      <c r="R35" s="14"/>
      <c r="S35" s="14"/>
      <c r="T35" s="14"/>
      <c r="U35" s="14"/>
      <c r="V35" s="14"/>
      <c r="W35" s="14"/>
    </row>
    <row r="36" spans="1:23" ht="56.25" customHeight="1">
      <c r="A36" s="14"/>
      <c r="B36" s="14"/>
      <c r="C36" s="14"/>
      <c r="D36" s="14"/>
      <c r="E36" s="14"/>
      <c r="F36" s="14"/>
      <c r="G36" s="14"/>
      <c r="H36" s="14"/>
      <c r="I36" s="14"/>
      <c r="J36" s="14"/>
      <c r="K36" s="14"/>
      <c r="L36" s="14"/>
      <c r="M36" s="14"/>
      <c r="N36" s="14"/>
      <c r="O36" s="14"/>
      <c r="P36" s="14"/>
      <c r="Q36" s="14"/>
      <c r="R36" s="14"/>
      <c r="S36" s="14"/>
      <c r="T36" s="14"/>
      <c r="U36" s="14"/>
      <c r="V36" s="14"/>
      <c r="W36" s="14"/>
    </row>
    <row r="37" spans="1:23" ht="56.25" customHeight="1">
      <c r="A37" s="14"/>
      <c r="B37" s="14"/>
      <c r="C37" s="14"/>
      <c r="D37" s="14"/>
      <c r="E37" s="14"/>
      <c r="F37" s="14"/>
      <c r="G37" s="14"/>
      <c r="H37" s="14"/>
      <c r="I37" s="14"/>
      <c r="J37" s="14"/>
      <c r="K37" s="14"/>
      <c r="L37" s="14"/>
      <c r="M37" s="14"/>
      <c r="N37" s="14"/>
      <c r="O37" s="14"/>
      <c r="P37" s="14"/>
      <c r="Q37" s="14"/>
      <c r="R37" s="14"/>
      <c r="S37" s="14"/>
      <c r="T37" s="14"/>
      <c r="U37" s="14"/>
      <c r="V37" s="14"/>
      <c r="W37" s="14"/>
    </row>
    <row r="38" spans="1:23" ht="56.25" customHeight="1">
      <c r="A38" s="14"/>
      <c r="B38" s="14"/>
      <c r="C38" s="14"/>
      <c r="D38" s="14"/>
      <c r="E38" s="14"/>
      <c r="F38" s="14"/>
      <c r="G38" s="14"/>
      <c r="H38" s="14"/>
      <c r="I38" s="14"/>
      <c r="J38" s="14"/>
      <c r="K38" s="14"/>
      <c r="L38" s="14"/>
      <c r="M38" s="14"/>
      <c r="N38" s="14"/>
      <c r="O38" s="14"/>
      <c r="P38" s="14"/>
      <c r="Q38" s="14"/>
      <c r="R38" s="14"/>
      <c r="S38" s="14"/>
      <c r="T38" s="14"/>
      <c r="U38" s="14"/>
      <c r="V38" s="14"/>
      <c r="W38" s="14"/>
    </row>
    <row r="39" spans="1:23" ht="56.25" customHeight="1">
      <c r="A39" s="14"/>
      <c r="B39" s="14"/>
      <c r="C39" s="14"/>
      <c r="D39" s="14"/>
      <c r="E39" s="14"/>
      <c r="F39" s="14"/>
      <c r="G39" s="14"/>
      <c r="H39" s="14"/>
      <c r="I39" s="14"/>
      <c r="J39" s="14"/>
      <c r="K39" s="14"/>
      <c r="L39" s="14"/>
      <c r="M39" s="14"/>
      <c r="N39" s="14"/>
      <c r="O39" s="14"/>
      <c r="P39" s="14"/>
      <c r="Q39" s="14"/>
      <c r="R39" s="14"/>
      <c r="S39" s="14"/>
      <c r="T39" s="14"/>
      <c r="U39" s="14"/>
      <c r="V39" s="14"/>
      <c r="W39" s="14"/>
    </row>
    <row r="40" spans="1:23" ht="56.25" customHeight="1">
      <c r="A40" s="14"/>
      <c r="B40" s="14"/>
      <c r="C40" s="14"/>
      <c r="D40" s="14"/>
      <c r="E40" s="14"/>
      <c r="F40" s="14"/>
      <c r="G40" s="14"/>
      <c r="H40" s="14"/>
      <c r="I40" s="14"/>
      <c r="J40" s="14"/>
      <c r="K40" s="14"/>
      <c r="L40" s="14"/>
      <c r="M40" s="14"/>
      <c r="N40" s="14"/>
      <c r="O40" s="14"/>
      <c r="P40" s="14"/>
      <c r="Q40" s="14"/>
      <c r="R40" s="14"/>
      <c r="S40" s="14"/>
      <c r="T40" s="14"/>
      <c r="U40" s="14"/>
      <c r="V40" s="14"/>
      <c r="W40" s="14"/>
    </row>
    <row r="41" spans="1:23" ht="56.25" customHeight="1">
      <c r="A41" s="14"/>
      <c r="B41" s="14"/>
      <c r="C41" s="14"/>
      <c r="D41" s="14"/>
      <c r="E41" s="14"/>
      <c r="F41" s="14"/>
      <c r="G41" s="14"/>
      <c r="H41" s="14"/>
      <c r="I41" s="14"/>
      <c r="J41" s="14"/>
      <c r="K41" s="14"/>
      <c r="L41" s="14"/>
      <c r="M41" s="14"/>
      <c r="N41" s="14"/>
      <c r="O41" s="14"/>
      <c r="P41" s="14"/>
      <c r="Q41" s="14"/>
      <c r="R41" s="14"/>
      <c r="S41" s="14"/>
      <c r="T41" s="14"/>
      <c r="U41" s="14"/>
      <c r="V41" s="14"/>
      <c r="W41" s="14"/>
    </row>
    <row r="42" spans="1:23" ht="56.25" customHeight="1">
      <c r="A42" s="14"/>
      <c r="B42" s="14"/>
      <c r="C42" s="14"/>
      <c r="D42" s="14"/>
      <c r="E42" s="14"/>
      <c r="F42" s="14"/>
      <c r="G42" s="14"/>
      <c r="H42" s="14"/>
      <c r="I42" s="14"/>
      <c r="J42" s="14"/>
      <c r="K42" s="14"/>
      <c r="L42" s="14"/>
      <c r="M42" s="14"/>
      <c r="N42" s="14"/>
      <c r="O42" s="14"/>
      <c r="P42" s="14"/>
      <c r="Q42" s="14"/>
      <c r="R42" s="14"/>
      <c r="S42" s="14"/>
      <c r="T42" s="14"/>
      <c r="U42" s="14"/>
      <c r="V42" s="14"/>
      <c r="W42" s="14"/>
    </row>
    <row r="43" spans="1:23" ht="56.25" customHeight="1">
      <c r="A43" s="14"/>
      <c r="B43" s="14"/>
      <c r="C43" s="14"/>
      <c r="D43" s="14"/>
      <c r="E43" s="14"/>
      <c r="F43" s="14"/>
      <c r="G43" s="14"/>
      <c r="H43" s="14"/>
      <c r="I43" s="14"/>
      <c r="J43" s="14"/>
      <c r="K43" s="14"/>
      <c r="L43" s="14"/>
      <c r="M43" s="14"/>
      <c r="N43" s="14"/>
      <c r="O43" s="14"/>
      <c r="P43" s="14"/>
      <c r="Q43" s="14"/>
      <c r="R43" s="14"/>
      <c r="S43" s="14"/>
      <c r="T43" s="14"/>
      <c r="U43" s="14"/>
      <c r="V43" s="14"/>
      <c r="W43" s="14"/>
    </row>
    <row r="44" spans="1:23" ht="56.25" customHeight="1">
      <c r="A44" s="14"/>
      <c r="B44" s="14"/>
      <c r="C44" s="14"/>
      <c r="D44" s="14"/>
      <c r="E44" s="14"/>
      <c r="F44" s="14"/>
      <c r="G44" s="14"/>
      <c r="H44" s="14"/>
      <c r="I44" s="14"/>
      <c r="J44" s="14"/>
      <c r="K44" s="14"/>
      <c r="L44" s="14"/>
      <c r="M44" s="14"/>
      <c r="N44" s="14"/>
      <c r="O44" s="14"/>
      <c r="P44" s="14"/>
      <c r="Q44" s="14"/>
      <c r="R44" s="14"/>
      <c r="S44" s="14"/>
      <c r="T44" s="14"/>
      <c r="U44" s="14"/>
      <c r="V44" s="14"/>
      <c r="W44" s="14"/>
    </row>
    <row r="45" spans="1:23" ht="56.25" customHeight="1">
      <c r="A45" s="14"/>
      <c r="B45" s="14"/>
      <c r="C45" s="14"/>
      <c r="D45" s="14"/>
      <c r="E45" s="14"/>
      <c r="F45" s="14"/>
      <c r="G45" s="14"/>
      <c r="H45" s="14"/>
      <c r="I45" s="14"/>
      <c r="J45" s="14"/>
      <c r="K45" s="14"/>
      <c r="L45" s="14"/>
      <c r="M45" s="14"/>
      <c r="N45" s="14"/>
      <c r="O45" s="14"/>
      <c r="P45" s="14"/>
      <c r="Q45" s="14"/>
      <c r="R45" s="14"/>
      <c r="S45" s="14"/>
      <c r="T45" s="14"/>
      <c r="U45" s="14"/>
      <c r="V45" s="14"/>
      <c r="W45" s="14"/>
    </row>
    <row r="46" spans="1:23" ht="56.25" customHeight="1">
      <c r="A46" s="14"/>
      <c r="B46" s="14"/>
      <c r="C46" s="14"/>
      <c r="D46" s="14"/>
      <c r="E46" s="14"/>
      <c r="F46" s="14"/>
      <c r="G46" s="14"/>
      <c r="H46" s="14"/>
      <c r="I46" s="14"/>
      <c r="J46" s="14"/>
      <c r="K46" s="14"/>
      <c r="L46" s="14"/>
      <c r="M46" s="14"/>
      <c r="N46" s="14"/>
      <c r="O46" s="14"/>
      <c r="P46" s="14"/>
      <c r="Q46" s="14"/>
      <c r="R46" s="14"/>
      <c r="S46" s="14"/>
      <c r="T46" s="14"/>
      <c r="U46" s="14"/>
      <c r="V46" s="14"/>
      <c r="W46" s="14"/>
    </row>
    <row r="47" spans="1:23" ht="56.25" customHeight="1">
      <c r="A47" s="14"/>
      <c r="B47" s="14"/>
      <c r="C47" s="14"/>
      <c r="D47" s="14"/>
      <c r="E47" s="14"/>
      <c r="F47" s="14"/>
      <c r="G47" s="14"/>
      <c r="H47" s="14"/>
      <c r="I47" s="14"/>
      <c r="J47" s="14"/>
      <c r="K47" s="14"/>
      <c r="L47" s="14"/>
      <c r="M47" s="14"/>
      <c r="N47" s="14"/>
      <c r="O47" s="14"/>
      <c r="P47" s="14"/>
      <c r="Q47" s="14"/>
      <c r="R47" s="14"/>
      <c r="S47" s="14"/>
      <c r="T47" s="14"/>
      <c r="U47" s="14"/>
      <c r="V47" s="14"/>
      <c r="W47" s="14"/>
    </row>
    <row r="48" spans="1:23" ht="56.25" customHeight="1">
      <c r="A48" s="14"/>
      <c r="B48" s="14"/>
      <c r="C48" s="14"/>
      <c r="D48" s="14"/>
      <c r="E48" s="14"/>
      <c r="F48" s="14"/>
      <c r="G48" s="14"/>
      <c r="H48" s="14"/>
      <c r="I48" s="14"/>
      <c r="J48" s="14"/>
      <c r="K48" s="14"/>
      <c r="L48" s="14"/>
      <c r="M48" s="14"/>
      <c r="N48" s="14"/>
      <c r="O48" s="14"/>
      <c r="P48" s="14"/>
      <c r="Q48" s="14"/>
      <c r="R48" s="14"/>
      <c r="S48" s="14"/>
      <c r="T48" s="14"/>
      <c r="U48" s="14"/>
      <c r="V48" s="14"/>
      <c r="W48" s="14"/>
    </row>
    <row r="49" spans="1:23" ht="56.25" customHeight="1">
      <c r="A49" s="14"/>
      <c r="B49" s="14"/>
      <c r="C49" s="14"/>
      <c r="D49" s="14"/>
      <c r="E49" s="14"/>
      <c r="F49" s="14"/>
      <c r="G49" s="14"/>
      <c r="H49" s="14"/>
      <c r="I49" s="14"/>
      <c r="J49" s="14"/>
      <c r="K49" s="14"/>
      <c r="L49" s="14"/>
      <c r="M49" s="14"/>
      <c r="N49" s="14"/>
      <c r="O49" s="14"/>
      <c r="P49" s="14"/>
      <c r="Q49" s="14"/>
      <c r="R49" s="14"/>
      <c r="S49" s="14"/>
      <c r="T49" s="14"/>
      <c r="U49" s="14"/>
      <c r="V49" s="14"/>
      <c r="W49" s="14"/>
    </row>
    <row r="50" spans="1:23" ht="56.25" customHeight="1">
      <c r="A50" s="14"/>
      <c r="B50" s="14"/>
      <c r="C50" s="14"/>
      <c r="D50" s="14"/>
      <c r="E50" s="14"/>
      <c r="F50" s="14"/>
      <c r="G50" s="14"/>
      <c r="H50" s="14"/>
      <c r="I50" s="14"/>
      <c r="J50" s="14"/>
      <c r="K50" s="14"/>
      <c r="L50" s="14"/>
      <c r="M50" s="14"/>
      <c r="N50" s="14"/>
      <c r="O50" s="14"/>
      <c r="P50" s="14"/>
      <c r="Q50" s="14"/>
      <c r="R50" s="14"/>
      <c r="S50" s="14"/>
      <c r="T50" s="14"/>
      <c r="U50" s="14"/>
      <c r="V50" s="14"/>
      <c r="W50" s="14"/>
    </row>
    <row r="51" spans="1:23" ht="56.25" customHeight="1">
      <c r="A51" s="14"/>
      <c r="B51" s="14"/>
      <c r="C51" s="14"/>
      <c r="D51" s="14"/>
      <c r="E51" s="14"/>
      <c r="F51" s="14"/>
      <c r="G51" s="14"/>
      <c r="H51" s="14"/>
      <c r="I51" s="14"/>
      <c r="J51" s="14"/>
      <c r="K51" s="14"/>
      <c r="L51" s="14"/>
      <c r="M51" s="14"/>
      <c r="N51" s="14"/>
      <c r="O51" s="14"/>
      <c r="P51" s="14"/>
      <c r="Q51" s="14"/>
      <c r="R51" s="14"/>
      <c r="S51" s="14"/>
      <c r="T51" s="14"/>
      <c r="U51" s="14"/>
      <c r="V51" s="14"/>
      <c r="W51" s="14"/>
    </row>
    <row r="52" spans="1:23" ht="56.25" customHeight="1">
      <c r="A52" s="14"/>
      <c r="B52" s="14"/>
      <c r="C52" s="14"/>
      <c r="D52" s="14"/>
      <c r="E52" s="14"/>
      <c r="F52" s="14"/>
      <c r="G52" s="14"/>
      <c r="H52" s="14"/>
      <c r="I52" s="14"/>
      <c r="J52" s="14"/>
      <c r="K52" s="14"/>
      <c r="L52" s="14"/>
      <c r="M52" s="14"/>
      <c r="N52" s="14"/>
      <c r="O52" s="14"/>
      <c r="P52" s="14"/>
      <c r="Q52" s="14"/>
      <c r="R52" s="14"/>
      <c r="S52" s="14"/>
      <c r="T52" s="14"/>
      <c r="U52" s="14"/>
      <c r="V52" s="14"/>
      <c r="W52" s="14"/>
    </row>
    <row r="53" spans="1:23" ht="56.25" customHeight="1">
      <c r="A53" s="14"/>
      <c r="B53" s="14"/>
      <c r="C53" s="14"/>
      <c r="D53" s="14"/>
      <c r="E53" s="14"/>
      <c r="F53" s="14"/>
      <c r="G53" s="14"/>
      <c r="H53" s="14"/>
      <c r="I53" s="14"/>
      <c r="J53" s="14"/>
      <c r="K53" s="14"/>
      <c r="L53" s="14"/>
      <c r="M53" s="14"/>
      <c r="N53" s="14"/>
      <c r="O53" s="14"/>
      <c r="P53" s="14"/>
      <c r="Q53" s="14"/>
      <c r="R53" s="14"/>
      <c r="S53" s="14"/>
      <c r="T53" s="14"/>
      <c r="U53" s="14"/>
      <c r="V53" s="14"/>
      <c r="W53" s="14"/>
    </row>
    <row r="54" spans="1:23" ht="56.25" customHeight="1">
      <c r="A54" s="14"/>
      <c r="B54" s="14"/>
      <c r="C54" s="14"/>
      <c r="D54" s="14"/>
      <c r="E54" s="14"/>
      <c r="F54" s="14"/>
      <c r="G54" s="14"/>
      <c r="H54" s="14"/>
      <c r="I54" s="14"/>
      <c r="J54" s="14"/>
      <c r="K54" s="14"/>
      <c r="L54" s="14"/>
      <c r="M54" s="14"/>
      <c r="N54" s="14"/>
      <c r="O54" s="14"/>
      <c r="P54" s="14"/>
      <c r="Q54" s="14"/>
      <c r="R54" s="14"/>
      <c r="S54" s="14"/>
      <c r="T54" s="14"/>
      <c r="U54" s="14"/>
      <c r="V54" s="14"/>
      <c r="W54" s="14"/>
    </row>
    <row r="55" spans="1:23" ht="56.25" customHeight="1">
      <c r="A55" s="14"/>
      <c r="B55" s="14"/>
      <c r="C55" s="14"/>
      <c r="D55" s="14"/>
      <c r="E55" s="14"/>
      <c r="F55" s="14"/>
      <c r="G55" s="14"/>
      <c r="H55" s="14"/>
      <c r="I55" s="14"/>
      <c r="J55" s="14"/>
      <c r="K55" s="14"/>
      <c r="L55" s="14"/>
      <c r="M55" s="14"/>
      <c r="N55" s="14"/>
      <c r="O55" s="14"/>
      <c r="P55" s="14"/>
      <c r="Q55" s="14"/>
      <c r="R55" s="14"/>
      <c r="S55" s="14"/>
      <c r="T55" s="14"/>
      <c r="U55" s="14"/>
      <c r="V55" s="14"/>
      <c r="W55" s="14"/>
    </row>
    <row r="56" spans="1:23" ht="56.25" customHeight="1">
      <c r="A56" s="14"/>
      <c r="B56" s="14"/>
      <c r="C56" s="14"/>
      <c r="D56" s="14"/>
      <c r="E56" s="14"/>
      <c r="F56" s="14"/>
      <c r="G56" s="14"/>
      <c r="H56" s="14"/>
      <c r="I56" s="14"/>
      <c r="J56" s="14"/>
      <c r="K56" s="14"/>
      <c r="L56" s="14"/>
      <c r="M56" s="14"/>
      <c r="N56" s="14"/>
      <c r="O56" s="14"/>
      <c r="P56" s="14"/>
      <c r="Q56" s="14"/>
      <c r="R56" s="14"/>
      <c r="S56" s="14"/>
      <c r="T56" s="14"/>
      <c r="U56" s="14"/>
      <c r="V56" s="14"/>
      <c r="W56" s="14"/>
    </row>
    <row r="57" spans="1:23" ht="56.25" customHeight="1">
      <c r="A57" s="14"/>
      <c r="B57" s="14"/>
      <c r="C57" s="14"/>
      <c r="D57" s="14"/>
      <c r="E57" s="14"/>
      <c r="F57" s="14"/>
      <c r="G57" s="14"/>
      <c r="H57" s="14"/>
      <c r="I57" s="14"/>
      <c r="J57" s="14"/>
      <c r="K57" s="14"/>
      <c r="L57" s="14"/>
      <c r="M57" s="14"/>
      <c r="N57" s="14"/>
      <c r="O57" s="14"/>
      <c r="P57" s="14"/>
      <c r="Q57" s="14"/>
      <c r="R57" s="14"/>
      <c r="S57" s="14"/>
      <c r="T57" s="14"/>
      <c r="U57" s="14"/>
      <c r="V57" s="14"/>
      <c r="W57" s="14"/>
    </row>
    <row r="58" spans="1:23" ht="56.25" customHeight="1">
      <c r="A58" s="14"/>
      <c r="B58" s="14"/>
      <c r="C58" s="14"/>
      <c r="D58" s="14"/>
      <c r="E58" s="14"/>
      <c r="F58" s="14"/>
      <c r="G58" s="14"/>
      <c r="H58" s="14"/>
      <c r="I58" s="14"/>
      <c r="J58" s="14"/>
      <c r="K58" s="14"/>
      <c r="L58" s="14"/>
      <c r="M58" s="14"/>
      <c r="N58" s="14"/>
      <c r="O58" s="14"/>
      <c r="P58" s="14"/>
      <c r="Q58" s="14"/>
      <c r="R58" s="14"/>
      <c r="S58" s="14"/>
      <c r="T58" s="14"/>
      <c r="U58" s="14"/>
      <c r="V58" s="14"/>
      <c r="W58" s="14"/>
    </row>
    <row r="59" spans="1:23" ht="56.25" customHeight="1">
      <c r="A59" s="14"/>
      <c r="B59" s="14"/>
      <c r="C59" s="14"/>
      <c r="D59" s="14"/>
      <c r="E59" s="14"/>
      <c r="F59" s="14"/>
      <c r="G59" s="14"/>
      <c r="H59" s="14"/>
      <c r="I59" s="14"/>
      <c r="J59" s="14"/>
      <c r="K59" s="14"/>
      <c r="L59" s="14"/>
      <c r="M59" s="14"/>
      <c r="N59" s="14"/>
      <c r="O59" s="14"/>
      <c r="P59" s="14"/>
      <c r="Q59" s="14"/>
      <c r="R59" s="14"/>
      <c r="S59" s="14"/>
      <c r="T59" s="14"/>
      <c r="U59" s="14"/>
      <c r="V59" s="14"/>
      <c r="W59" s="14"/>
    </row>
    <row r="60" spans="1:23" ht="56.25" customHeight="1">
      <c r="A60" s="14"/>
      <c r="B60" s="14"/>
      <c r="C60" s="14"/>
      <c r="D60" s="14"/>
      <c r="E60" s="14"/>
      <c r="F60" s="14"/>
      <c r="G60" s="14"/>
      <c r="H60" s="14"/>
      <c r="I60" s="14"/>
      <c r="J60" s="14"/>
      <c r="K60" s="14"/>
      <c r="L60" s="14"/>
      <c r="M60" s="14"/>
      <c r="N60" s="14"/>
      <c r="O60" s="14"/>
      <c r="P60" s="14"/>
      <c r="Q60" s="14"/>
      <c r="R60" s="14"/>
      <c r="S60" s="14"/>
      <c r="T60" s="14"/>
      <c r="U60" s="14"/>
      <c r="V60" s="14"/>
      <c r="W60" s="14"/>
    </row>
    <row r="61" spans="1:23" ht="56.25" customHeight="1">
      <c r="A61" s="14"/>
      <c r="B61" s="14"/>
      <c r="C61" s="14"/>
      <c r="D61" s="14"/>
      <c r="E61" s="14"/>
      <c r="F61" s="14"/>
      <c r="G61" s="14"/>
      <c r="H61" s="14"/>
      <c r="I61" s="14"/>
      <c r="J61" s="14"/>
      <c r="K61" s="14"/>
      <c r="L61" s="14"/>
      <c r="M61" s="14"/>
      <c r="N61" s="14"/>
      <c r="O61" s="14"/>
      <c r="P61" s="14"/>
      <c r="Q61" s="14"/>
      <c r="R61" s="14"/>
      <c r="S61" s="14"/>
      <c r="T61" s="14"/>
      <c r="U61" s="14"/>
      <c r="V61" s="14"/>
      <c r="W61" s="14"/>
    </row>
    <row r="62" spans="1:23" ht="56.25" customHeight="1">
      <c r="A62" s="14"/>
      <c r="B62" s="14"/>
      <c r="C62" s="14"/>
      <c r="D62" s="14"/>
      <c r="E62" s="14"/>
      <c r="F62" s="14"/>
      <c r="G62" s="14"/>
      <c r="H62" s="14"/>
      <c r="I62" s="14"/>
      <c r="J62" s="14"/>
      <c r="K62" s="14"/>
      <c r="L62" s="14"/>
      <c r="M62" s="14"/>
      <c r="N62" s="14"/>
      <c r="O62" s="14"/>
      <c r="P62" s="14"/>
      <c r="Q62" s="14"/>
      <c r="R62" s="14"/>
      <c r="S62" s="14"/>
      <c r="T62" s="14"/>
      <c r="U62" s="14"/>
      <c r="V62" s="14"/>
      <c r="W62" s="14"/>
    </row>
    <row r="63" spans="1:23" ht="56.25" customHeight="1">
      <c r="A63" s="14"/>
      <c r="B63" s="14"/>
      <c r="C63" s="14"/>
      <c r="D63" s="14"/>
      <c r="E63" s="14"/>
      <c r="F63" s="14"/>
      <c r="G63" s="14"/>
      <c r="H63" s="14"/>
      <c r="I63" s="14"/>
      <c r="J63" s="14"/>
      <c r="K63" s="14"/>
      <c r="L63" s="14"/>
      <c r="M63" s="14"/>
      <c r="N63" s="14"/>
      <c r="O63" s="14"/>
      <c r="P63" s="14"/>
      <c r="Q63" s="14"/>
      <c r="R63" s="14"/>
      <c r="S63" s="14"/>
      <c r="T63" s="14"/>
      <c r="U63" s="14"/>
      <c r="V63" s="14"/>
      <c r="W63" s="14"/>
    </row>
    <row r="64" spans="1:23" ht="56.25" customHeight="1">
      <c r="A64" s="14"/>
      <c r="B64" s="14"/>
      <c r="C64" s="14"/>
      <c r="D64" s="14"/>
      <c r="E64" s="14"/>
      <c r="F64" s="14"/>
      <c r="G64" s="14"/>
      <c r="H64" s="14"/>
      <c r="I64" s="14"/>
      <c r="J64" s="14"/>
      <c r="K64" s="14"/>
      <c r="L64" s="14"/>
      <c r="M64" s="14"/>
      <c r="N64" s="14"/>
      <c r="O64" s="14"/>
      <c r="P64" s="14"/>
      <c r="Q64" s="14"/>
      <c r="R64" s="14"/>
      <c r="S64" s="14"/>
      <c r="T64" s="14"/>
      <c r="U64" s="14"/>
      <c r="V64" s="14"/>
      <c r="W64" s="14"/>
    </row>
    <row r="65" spans="1:23" ht="56.25" customHeight="1">
      <c r="A65" s="14"/>
      <c r="B65" s="14"/>
      <c r="C65" s="14"/>
      <c r="D65" s="14"/>
      <c r="E65" s="14"/>
      <c r="F65" s="14"/>
      <c r="G65" s="14"/>
      <c r="H65" s="14"/>
      <c r="I65" s="14"/>
      <c r="J65" s="14"/>
      <c r="K65" s="14"/>
      <c r="L65" s="14"/>
      <c r="M65" s="14"/>
      <c r="N65" s="14"/>
      <c r="O65" s="14"/>
      <c r="P65" s="14"/>
      <c r="Q65" s="14"/>
      <c r="R65" s="14"/>
      <c r="S65" s="14"/>
      <c r="T65" s="14"/>
      <c r="U65" s="14"/>
      <c r="V65" s="14"/>
      <c r="W65" s="14"/>
    </row>
    <row r="66" spans="1:23" ht="56.25" customHeight="1">
      <c r="A66" s="14"/>
      <c r="B66" s="14"/>
      <c r="C66" s="14"/>
      <c r="D66" s="14"/>
      <c r="E66" s="14"/>
      <c r="F66" s="14"/>
      <c r="G66" s="14"/>
      <c r="H66" s="14"/>
      <c r="I66" s="14"/>
      <c r="J66" s="14"/>
      <c r="K66" s="14"/>
      <c r="L66" s="14"/>
      <c r="M66" s="14"/>
      <c r="N66" s="14"/>
      <c r="O66" s="14"/>
      <c r="P66" s="14"/>
      <c r="Q66" s="14"/>
      <c r="R66" s="14"/>
      <c r="S66" s="14"/>
      <c r="T66" s="14"/>
      <c r="U66" s="14"/>
      <c r="V66" s="14"/>
      <c r="W66" s="14"/>
    </row>
    <row r="67" spans="1:23" ht="56.25" customHeight="1">
      <c r="A67" s="14"/>
      <c r="B67" s="14"/>
      <c r="C67" s="14"/>
      <c r="D67" s="14"/>
      <c r="E67" s="14"/>
      <c r="F67" s="14"/>
      <c r="G67" s="14"/>
      <c r="H67" s="14"/>
      <c r="I67" s="14"/>
      <c r="J67" s="14"/>
      <c r="K67" s="14"/>
      <c r="L67" s="14"/>
      <c r="M67" s="14"/>
      <c r="N67" s="14"/>
      <c r="O67" s="14"/>
      <c r="P67" s="14"/>
      <c r="Q67" s="14"/>
      <c r="R67" s="14"/>
      <c r="S67" s="14"/>
      <c r="T67" s="14"/>
      <c r="U67" s="14"/>
      <c r="V67" s="14"/>
      <c r="W67" s="14"/>
    </row>
    <row r="68" spans="1:23" ht="56.25" customHeight="1">
      <c r="A68" s="14"/>
      <c r="B68" s="14"/>
      <c r="C68" s="14"/>
      <c r="D68" s="14"/>
      <c r="E68" s="14"/>
      <c r="F68" s="14"/>
      <c r="G68" s="14"/>
      <c r="H68" s="14"/>
      <c r="I68" s="14"/>
      <c r="J68" s="14"/>
      <c r="K68" s="14"/>
      <c r="L68" s="14"/>
      <c r="M68" s="14"/>
      <c r="N68" s="14"/>
      <c r="O68" s="14"/>
      <c r="P68" s="14"/>
      <c r="Q68" s="14"/>
      <c r="R68" s="14"/>
      <c r="S68" s="14"/>
      <c r="T68" s="14"/>
      <c r="U68" s="14"/>
      <c r="V68" s="14"/>
      <c r="W68" s="14"/>
    </row>
    <row r="69" spans="1:23" ht="56.25" customHeight="1">
      <c r="A69" s="14"/>
      <c r="B69" s="14"/>
      <c r="C69" s="14"/>
      <c r="D69" s="14"/>
      <c r="E69" s="14"/>
      <c r="F69" s="14"/>
      <c r="G69" s="14"/>
      <c r="H69" s="14"/>
      <c r="I69" s="14"/>
      <c r="J69" s="14"/>
      <c r="K69" s="14"/>
      <c r="L69" s="14"/>
      <c r="M69" s="14"/>
      <c r="N69" s="14"/>
      <c r="O69" s="14"/>
      <c r="P69" s="14"/>
      <c r="Q69" s="14"/>
      <c r="R69" s="14"/>
      <c r="S69" s="14"/>
      <c r="T69" s="14"/>
      <c r="U69" s="14"/>
      <c r="V69" s="14"/>
      <c r="W69" s="14"/>
    </row>
    <row r="70" spans="1:23" ht="56.25" customHeight="1">
      <c r="A70" s="14"/>
      <c r="B70" s="14"/>
      <c r="C70" s="14"/>
      <c r="D70" s="14"/>
      <c r="E70" s="14"/>
      <c r="F70" s="14"/>
      <c r="G70" s="14"/>
      <c r="H70" s="14"/>
      <c r="I70" s="14"/>
      <c r="J70" s="14"/>
      <c r="K70" s="14"/>
      <c r="L70" s="14"/>
      <c r="M70" s="14"/>
      <c r="N70" s="14"/>
      <c r="O70" s="14"/>
      <c r="P70" s="14"/>
      <c r="Q70" s="14"/>
      <c r="R70" s="14"/>
      <c r="S70" s="14"/>
      <c r="T70" s="14"/>
      <c r="U70" s="14"/>
      <c r="V70" s="14"/>
      <c r="W70" s="14"/>
    </row>
    <row r="71" spans="1:23" ht="56.25" customHeight="1">
      <c r="A71" s="14"/>
      <c r="B71" s="14"/>
      <c r="C71" s="14"/>
      <c r="D71" s="14"/>
      <c r="E71" s="14"/>
      <c r="F71" s="14"/>
      <c r="G71" s="14"/>
      <c r="H71" s="14"/>
      <c r="I71" s="14"/>
      <c r="J71" s="14"/>
      <c r="K71" s="14"/>
      <c r="L71" s="14"/>
      <c r="M71" s="14"/>
      <c r="N71" s="14"/>
      <c r="O71" s="14"/>
      <c r="P71" s="14"/>
      <c r="Q71" s="14"/>
      <c r="R71" s="14"/>
      <c r="S71" s="14"/>
      <c r="T71" s="14"/>
      <c r="U71" s="14"/>
      <c r="V71" s="14"/>
      <c r="W71" s="14"/>
    </row>
    <row r="72" spans="1:23" ht="56.25" customHeight="1">
      <c r="A72" s="14"/>
      <c r="B72" s="14"/>
      <c r="C72" s="14"/>
      <c r="D72" s="14"/>
      <c r="E72" s="14"/>
      <c r="F72" s="14"/>
      <c r="G72" s="14"/>
      <c r="H72" s="14"/>
      <c r="I72" s="14"/>
      <c r="J72" s="14"/>
      <c r="K72" s="14"/>
      <c r="L72" s="14"/>
      <c r="M72" s="14"/>
      <c r="N72" s="14"/>
      <c r="O72" s="14"/>
      <c r="P72" s="14"/>
      <c r="Q72" s="14"/>
      <c r="R72" s="14"/>
      <c r="S72" s="14"/>
      <c r="T72" s="14"/>
      <c r="U72" s="14"/>
      <c r="V72" s="14"/>
      <c r="W72" s="14"/>
    </row>
    <row r="73" spans="1:23" ht="56.25" customHeight="1">
      <c r="A73" s="14"/>
      <c r="B73" s="14"/>
      <c r="C73" s="14"/>
      <c r="D73" s="14"/>
      <c r="E73" s="14"/>
      <c r="F73" s="14"/>
      <c r="G73" s="14"/>
      <c r="H73" s="14"/>
      <c r="I73" s="14"/>
      <c r="J73" s="14"/>
      <c r="K73" s="14"/>
      <c r="L73" s="14"/>
      <c r="M73" s="14"/>
      <c r="N73" s="14"/>
      <c r="O73" s="14"/>
      <c r="P73" s="14"/>
      <c r="Q73" s="14"/>
      <c r="R73" s="14"/>
      <c r="S73" s="14"/>
      <c r="T73" s="14"/>
      <c r="U73" s="14"/>
      <c r="V73" s="14"/>
      <c r="W73" s="14"/>
    </row>
    <row r="74" spans="1:23" ht="56.25" customHeight="1">
      <c r="A74" s="14"/>
      <c r="B74" s="14"/>
      <c r="C74" s="14"/>
      <c r="D74" s="14"/>
      <c r="E74" s="14"/>
      <c r="F74" s="14"/>
      <c r="G74" s="14"/>
      <c r="H74" s="14"/>
      <c r="I74" s="14"/>
      <c r="J74" s="14"/>
      <c r="K74" s="14"/>
      <c r="L74" s="14"/>
      <c r="M74" s="14"/>
      <c r="N74" s="14"/>
      <c r="O74" s="14"/>
      <c r="P74" s="14"/>
      <c r="Q74" s="14"/>
      <c r="R74" s="14"/>
      <c r="S74" s="14"/>
      <c r="T74" s="14"/>
      <c r="U74" s="14"/>
      <c r="V74" s="14"/>
      <c r="W74" s="14"/>
    </row>
    <row r="75" spans="1:23" ht="56.25" customHeight="1">
      <c r="A75" s="14"/>
      <c r="B75" s="14"/>
      <c r="C75" s="14"/>
      <c r="D75" s="14"/>
      <c r="E75" s="14"/>
      <c r="F75" s="14"/>
      <c r="G75" s="14"/>
      <c r="H75" s="14"/>
      <c r="I75" s="14"/>
      <c r="J75" s="14"/>
      <c r="K75" s="14"/>
      <c r="L75" s="14"/>
      <c r="M75" s="14"/>
      <c r="N75" s="14"/>
      <c r="O75" s="14"/>
      <c r="P75" s="14"/>
      <c r="Q75" s="14"/>
      <c r="R75" s="14"/>
      <c r="S75" s="14"/>
      <c r="T75" s="14"/>
      <c r="U75" s="14"/>
      <c r="V75" s="14"/>
      <c r="W75" s="14"/>
    </row>
    <row r="76" spans="1:23" ht="56.25" customHeight="1">
      <c r="A76" s="14"/>
      <c r="B76" s="14"/>
      <c r="C76" s="14"/>
      <c r="D76" s="14"/>
      <c r="E76" s="14"/>
      <c r="F76" s="14"/>
      <c r="G76" s="14"/>
      <c r="H76" s="14"/>
      <c r="I76" s="14"/>
      <c r="J76" s="14"/>
      <c r="K76" s="14"/>
      <c r="L76" s="14"/>
      <c r="M76" s="14"/>
      <c r="N76" s="14"/>
      <c r="O76" s="14"/>
      <c r="P76" s="14"/>
      <c r="Q76" s="14"/>
      <c r="R76" s="14"/>
      <c r="S76" s="14"/>
      <c r="T76" s="14"/>
      <c r="U76" s="14"/>
      <c r="V76" s="14"/>
      <c r="W76" s="14"/>
    </row>
    <row r="77" spans="1:23" ht="56.25" customHeight="1">
      <c r="A77" s="14"/>
      <c r="B77" s="14"/>
      <c r="C77" s="14"/>
      <c r="D77" s="14"/>
      <c r="E77" s="14"/>
      <c r="F77" s="14"/>
      <c r="G77" s="14"/>
      <c r="H77" s="14"/>
      <c r="I77" s="14"/>
      <c r="J77" s="14"/>
      <c r="K77" s="14"/>
      <c r="L77" s="14"/>
      <c r="M77" s="14"/>
      <c r="N77" s="14"/>
      <c r="O77" s="14"/>
      <c r="P77" s="14"/>
      <c r="Q77" s="14"/>
      <c r="R77" s="14"/>
      <c r="S77" s="14"/>
      <c r="T77" s="14"/>
      <c r="U77" s="14"/>
      <c r="V77" s="14"/>
      <c r="W77" s="14"/>
    </row>
    <row r="78" spans="1:23" ht="56.25" customHeight="1">
      <c r="A78" s="14"/>
      <c r="B78" s="14"/>
      <c r="C78" s="14"/>
      <c r="D78" s="14"/>
      <c r="E78" s="14"/>
      <c r="F78" s="14"/>
      <c r="G78" s="14"/>
      <c r="H78" s="14"/>
      <c r="I78" s="14"/>
      <c r="J78" s="14"/>
      <c r="K78" s="14"/>
      <c r="L78" s="14"/>
      <c r="M78" s="14"/>
      <c r="N78" s="14"/>
      <c r="O78" s="14"/>
      <c r="P78" s="14"/>
      <c r="Q78" s="14"/>
      <c r="R78" s="14"/>
      <c r="S78" s="14"/>
      <c r="T78" s="14"/>
      <c r="U78" s="14"/>
      <c r="V78" s="14"/>
      <c r="W78" s="14"/>
    </row>
    <row r="79" spans="1:23" ht="56.25" customHeight="1">
      <c r="A79" s="14"/>
      <c r="B79" s="14"/>
      <c r="C79" s="14"/>
      <c r="D79" s="14"/>
      <c r="E79" s="14"/>
      <c r="F79" s="14"/>
      <c r="G79" s="14"/>
      <c r="H79" s="14"/>
      <c r="I79" s="14"/>
      <c r="J79" s="14"/>
      <c r="K79" s="14"/>
      <c r="L79" s="14"/>
      <c r="M79" s="14"/>
      <c r="N79" s="14"/>
      <c r="O79" s="14"/>
      <c r="P79" s="14"/>
      <c r="Q79" s="14"/>
      <c r="R79" s="14"/>
      <c r="S79" s="14"/>
      <c r="T79" s="14"/>
      <c r="U79" s="14"/>
      <c r="V79" s="14"/>
      <c r="W79" s="14"/>
    </row>
    <row r="80" spans="1:23" ht="56.25" customHeight="1">
      <c r="A80" s="14"/>
      <c r="B80" s="14"/>
      <c r="C80" s="14"/>
      <c r="D80" s="14"/>
      <c r="E80" s="14"/>
      <c r="F80" s="14"/>
      <c r="G80" s="14"/>
      <c r="H80" s="14"/>
      <c r="I80" s="14"/>
      <c r="J80" s="14"/>
      <c r="K80" s="14"/>
      <c r="L80" s="14"/>
      <c r="M80" s="14"/>
      <c r="N80" s="14"/>
      <c r="O80" s="14"/>
      <c r="P80" s="14"/>
      <c r="Q80" s="14"/>
      <c r="R80" s="14"/>
      <c r="S80" s="14"/>
      <c r="T80" s="14"/>
      <c r="U80" s="14"/>
      <c r="V80" s="14"/>
      <c r="W80" s="14"/>
    </row>
    <row r="81" spans="1:23" ht="56.25" customHeight="1">
      <c r="A81" s="14"/>
      <c r="B81" s="14"/>
      <c r="C81" s="14"/>
      <c r="D81" s="14"/>
      <c r="E81" s="14"/>
      <c r="F81" s="14"/>
      <c r="G81" s="14"/>
      <c r="H81" s="14"/>
      <c r="I81" s="14"/>
      <c r="J81" s="14"/>
      <c r="K81" s="14"/>
      <c r="L81" s="14"/>
      <c r="M81" s="14"/>
      <c r="N81" s="14"/>
      <c r="O81" s="14"/>
      <c r="P81" s="14"/>
      <c r="Q81" s="14"/>
      <c r="R81" s="14"/>
      <c r="S81" s="14"/>
      <c r="T81" s="14"/>
      <c r="U81" s="14"/>
      <c r="V81" s="14"/>
      <c r="W81" s="14"/>
    </row>
    <row r="82" spans="1:23" ht="56.25" customHeight="1">
      <c r="A82" s="14"/>
      <c r="B82" s="14"/>
      <c r="C82" s="14"/>
      <c r="D82" s="14"/>
      <c r="E82" s="14"/>
      <c r="F82" s="14"/>
      <c r="G82" s="14"/>
      <c r="H82" s="14"/>
      <c r="I82" s="14"/>
      <c r="J82" s="14"/>
      <c r="K82" s="14"/>
      <c r="L82" s="14"/>
      <c r="M82" s="14"/>
      <c r="N82" s="14"/>
      <c r="O82" s="14"/>
      <c r="P82" s="14"/>
      <c r="Q82" s="14"/>
      <c r="R82" s="14"/>
      <c r="S82" s="14"/>
      <c r="T82" s="14"/>
      <c r="U82" s="14"/>
      <c r="V82" s="14"/>
      <c r="W82" s="14"/>
    </row>
    <row r="83" spans="1:23" ht="56.25" customHeight="1">
      <c r="A83" s="14"/>
      <c r="B83" s="14"/>
      <c r="C83" s="14"/>
      <c r="D83" s="14"/>
      <c r="E83" s="14"/>
      <c r="F83" s="14"/>
      <c r="G83" s="14"/>
      <c r="H83" s="14"/>
      <c r="I83" s="14"/>
      <c r="J83" s="14"/>
      <c r="K83" s="14"/>
      <c r="L83" s="14"/>
      <c r="M83" s="14"/>
      <c r="N83" s="14"/>
      <c r="O83" s="14"/>
      <c r="P83" s="14"/>
      <c r="Q83" s="14"/>
      <c r="R83" s="14"/>
      <c r="S83" s="14"/>
      <c r="T83" s="14"/>
      <c r="U83" s="14"/>
      <c r="V83" s="14"/>
      <c r="W83" s="14"/>
    </row>
    <row r="84" spans="1:23" ht="56.25" customHeight="1">
      <c r="A84" s="14"/>
      <c r="B84" s="14"/>
      <c r="C84" s="14"/>
      <c r="D84" s="14"/>
      <c r="E84" s="14"/>
      <c r="F84" s="14"/>
      <c r="G84" s="14"/>
      <c r="H84" s="14"/>
      <c r="I84" s="14"/>
      <c r="J84" s="14"/>
      <c r="K84" s="14"/>
      <c r="L84" s="14"/>
      <c r="M84" s="14"/>
      <c r="N84" s="14"/>
      <c r="O84" s="14"/>
      <c r="P84" s="14"/>
      <c r="Q84" s="14"/>
      <c r="R84" s="14"/>
      <c r="S84" s="14"/>
      <c r="T84" s="14"/>
      <c r="U84" s="14"/>
      <c r="V84" s="14"/>
      <c r="W84" s="14"/>
    </row>
    <row r="85" spans="1:23" ht="56.25" customHeight="1">
      <c r="A85" s="14"/>
      <c r="B85" s="14"/>
      <c r="C85" s="14"/>
      <c r="D85" s="14"/>
      <c r="E85" s="14"/>
      <c r="F85" s="14"/>
      <c r="G85" s="14"/>
      <c r="H85" s="14"/>
      <c r="I85" s="14"/>
      <c r="J85" s="14"/>
      <c r="K85" s="14"/>
      <c r="L85" s="14"/>
      <c r="M85" s="14"/>
      <c r="N85" s="14"/>
      <c r="O85" s="14"/>
      <c r="P85" s="14"/>
      <c r="Q85" s="14"/>
      <c r="R85" s="14"/>
      <c r="S85" s="14"/>
      <c r="T85" s="14"/>
      <c r="U85" s="14"/>
      <c r="V85" s="14"/>
      <c r="W85" s="14"/>
    </row>
    <row r="86" spans="1:23" ht="56.25" customHeight="1">
      <c r="A86" s="14"/>
      <c r="B86" s="14"/>
      <c r="C86" s="14"/>
      <c r="D86" s="14"/>
      <c r="E86" s="14"/>
      <c r="F86" s="14"/>
      <c r="G86" s="14"/>
      <c r="H86" s="14"/>
      <c r="I86" s="14"/>
      <c r="J86" s="14"/>
      <c r="K86" s="14"/>
      <c r="L86" s="14"/>
      <c r="M86" s="14"/>
      <c r="N86" s="14"/>
      <c r="O86" s="14"/>
      <c r="P86" s="14"/>
      <c r="Q86" s="14"/>
      <c r="R86" s="14"/>
      <c r="S86" s="14"/>
      <c r="T86" s="14"/>
      <c r="U86" s="14"/>
      <c r="V86" s="14"/>
      <c r="W86" s="14"/>
    </row>
    <row r="87" spans="1:23" ht="56.25" customHeight="1">
      <c r="A87" s="14"/>
      <c r="B87" s="14"/>
      <c r="C87" s="14"/>
      <c r="D87" s="14"/>
      <c r="E87" s="14"/>
      <c r="F87" s="14"/>
      <c r="G87" s="14"/>
      <c r="H87" s="14"/>
      <c r="I87" s="14"/>
      <c r="J87" s="14"/>
      <c r="K87" s="14"/>
      <c r="L87" s="14"/>
      <c r="M87" s="14"/>
      <c r="N87" s="14"/>
      <c r="O87" s="14"/>
      <c r="P87" s="14"/>
      <c r="Q87" s="14"/>
      <c r="R87" s="14"/>
      <c r="S87" s="14"/>
      <c r="T87" s="14"/>
      <c r="U87" s="14"/>
      <c r="V87" s="14"/>
      <c r="W87" s="14"/>
    </row>
    <row r="88" spans="1:23" ht="56.25" customHeight="1">
      <c r="A88" s="14"/>
      <c r="B88" s="14"/>
      <c r="C88" s="14"/>
      <c r="D88" s="14"/>
      <c r="E88" s="14"/>
      <c r="F88" s="14"/>
      <c r="G88" s="14"/>
      <c r="H88" s="14"/>
      <c r="I88" s="14"/>
      <c r="J88" s="14"/>
      <c r="K88" s="14"/>
      <c r="L88" s="14"/>
      <c r="M88" s="14"/>
      <c r="N88" s="14"/>
      <c r="O88" s="14"/>
      <c r="P88" s="14"/>
      <c r="Q88" s="14"/>
      <c r="R88" s="14"/>
      <c r="S88" s="14"/>
      <c r="T88" s="14"/>
      <c r="U88" s="14"/>
      <c r="V88" s="14"/>
      <c r="W88" s="14"/>
    </row>
    <row r="89" spans="1:23" ht="56.25" customHeight="1">
      <c r="A89" s="14"/>
      <c r="B89" s="14"/>
      <c r="C89" s="14"/>
      <c r="D89" s="14"/>
      <c r="E89" s="14"/>
      <c r="F89" s="14"/>
      <c r="G89" s="14"/>
      <c r="H89" s="14"/>
      <c r="I89" s="14"/>
      <c r="J89" s="14"/>
      <c r="K89" s="14"/>
      <c r="L89" s="14"/>
      <c r="M89" s="14"/>
      <c r="N89" s="14"/>
      <c r="O89" s="14"/>
      <c r="P89" s="14"/>
      <c r="Q89" s="14"/>
      <c r="R89" s="14"/>
      <c r="S89" s="14"/>
      <c r="T89" s="14"/>
      <c r="U89" s="14"/>
      <c r="V89" s="14"/>
      <c r="W89" s="14"/>
    </row>
    <row r="90" spans="1:23" ht="56.25" customHeight="1">
      <c r="A90" s="14"/>
      <c r="B90" s="14"/>
      <c r="C90" s="14"/>
      <c r="D90" s="14"/>
      <c r="E90" s="14"/>
      <c r="F90" s="14"/>
      <c r="G90" s="14"/>
      <c r="H90" s="14"/>
      <c r="I90" s="14"/>
      <c r="J90" s="14"/>
      <c r="K90" s="14"/>
      <c r="L90" s="14"/>
      <c r="M90" s="14"/>
      <c r="N90" s="14"/>
      <c r="O90" s="14"/>
      <c r="P90" s="14"/>
      <c r="Q90" s="14"/>
      <c r="R90" s="14"/>
      <c r="S90" s="14"/>
      <c r="T90" s="14"/>
      <c r="U90" s="14"/>
      <c r="V90" s="14"/>
      <c r="W90" s="14"/>
    </row>
    <row r="91" spans="1:23" ht="56.25" customHeight="1">
      <c r="A91" s="14"/>
      <c r="B91" s="14"/>
      <c r="C91" s="14"/>
      <c r="D91" s="14"/>
      <c r="E91" s="14"/>
      <c r="F91" s="14"/>
      <c r="G91" s="14"/>
      <c r="H91" s="14"/>
      <c r="I91" s="14"/>
      <c r="J91" s="14"/>
      <c r="K91" s="14"/>
      <c r="L91" s="14"/>
      <c r="M91" s="14"/>
      <c r="N91" s="14"/>
      <c r="O91" s="14"/>
      <c r="P91" s="14"/>
      <c r="Q91" s="14"/>
      <c r="R91" s="14"/>
      <c r="S91" s="14"/>
      <c r="T91" s="14"/>
      <c r="U91" s="14"/>
      <c r="V91" s="14"/>
      <c r="W91" s="14"/>
    </row>
    <row r="92" spans="1:23" ht="56.25" customHeight="1">
      <c r="A92" s="14"/>
      <c r="B92" s="14"/>
      <c r="C92" s="14"/>
      <c r="D92" s="14"/>
      <c r="E92" s="14"/>
      <c r="F92" s="14"/>
      <c r="G92" s="14"/>
      <c r="H92" s="14"/>
      <c r="I92" s="14"/>
      <c r="J92" s="14"/>
      <c r="K92" s="14"/>
      <c r="L92" s="14"/>
      <c r="M92" s="14"/>
      <c r="N92" s="14"/>
      <c r="O92" s="14"/>
      <c r="P92" s="14"/>
      <c r="Q92" s="14"/>
      <c r="R92" s="14"/>
      <c r="S92" s="14"/>
      <c r="T92" s="14"/>
      <c r="U92" s="14"/>
      <c r="V92" s="14"/>
      <c r="W92" s="14"/>
    </row>
    <row r="93" spans="1:23" ht="56.25" customHeight="1">
      <c r="A93" s="14"/>
      <c r="B93" s="14"/>
      <c r="C93" s="14"/>
      <c r="D93" s="14"/>
      <c r="E93" s="14"/>
      <c r="F93" s="14"/>
      <c r="G93" s="14"/>
      <c r="H93" s="14"/>
      <c r="I93" s="14"/>
      <c r="J93" s="14"/>
      <c r="K93" s="14"/>
      <c r="L93" s="14"/>
      <c r="M93" s="14"/>
      <c r="N93" s="14"/>
      <c r="O93" s="14"/>
      <c r="P93" s="14"/>
      <c r="Q93" s="14"/>
      <c r="R93" s="14"/>
      <c r="S93" s="14"/>
      <c r="T93" s="14"/>
      <c r="U93" s="14"/>
      <c r="V93" s="14"/>
      <c r="W93" s="14"/>
    </row>
    <row r="94" spans="1:23" ht="56.25" customHeight="1">
      <c r="A94" s="14"/>
      <c r="B94" s="14"/>
      <c r="C94" s="14"/>
      <c r="D94" s="14"/>
      <c r="E94" s="14"/>
      <c r="F94" s="14"/>
      <c r="G94" s="14"/>
      <c r="H94" s="14"/>
      <c r="I94" s="14"/>
      <c r="J94" s="14"/>
      <c r="K94" s="14"/>
      <c r="L94" s="14"/>
      <c r="M94" s="14"/>
      <c r="N94" s="14"/>
      <c r="O94" s="14"/>
      <c r="P94" s="14"/>
      <c r="Q94" s="14"/>
      <c r="R94" s="14"/>
      <c r="S94" s="14"/>
      <c r="T94" s="14"/>
      <c r="U94" s="14"/>
      <c r="V94" s="14"/>
      <c r="W94" s="14"/>
    </row>
    <row r="95" spans="1:23" ht="56.25" customHeight="1">
      <c r="A95" s="14"/>
      <c r="B95" s="14"/>
      <c r="C95" s="14"/>
      <c r="D95" s="14"/>
      <c r="E95" s="14"/>
      <c r="F95" s="14"/>
      <c r="G95" s="14"/>
      <c r="H95" s="14"/>
      <c r="I95" s="14"/>
      <c r="J95" s="14"/>
      <c r="K95" s="14"/>
      <c r="L95" s="14"/>
      <c r="M95" s="14"/>
      <c r="N95" s="14"/>
      <c r="O95" s="14"/>
      <c r="P95" s="14"/>
      <c r="Q95" s="14"/>
      <c r="R95" s="14"/>
      <c r="S95" s="14"/>
      <c r="T95" s="14"/>
      <c r="U95" s="14"/>
      <c r="V95" s="14"/>
      <c r="W95" s="14"/>
    </row>
    <row r="96" spans="1:23" ht="56.25" customHeight="1">
      <c r="A96" s="14"/>
      <c r="B96" s="14"/>
      <c r="C96" s="14"/>
      <c r="D96" s="14"/>
      <c r="E96" s="14"/>
      <c r="F96" s="14"/>
      <c r="G96" s="14"/>
      <c r="H96" s="14"/>
      <c r="I96" s="14"/>
      <c r="J96" s="14"/>
      <c r="K96" s="14"/>
      <c r="L96" s="14"/>
      <c r="M96" s="14"/>
      <c r="N96" s="14"/>
      <c r="O96" s="14"/>
      <c r="P96" s="14"/>
      <c r="Q96" s="14"/>
      <c r="R96" s="14"/>
      <c r="S96" s="14"/>
      <c r="T96" s="14"/>
      <c r="U96" s="14"/>
      <c r="V96" s="14"/>
      <c r="W96" s="14"/>
    </row>
    <row r="97" spans="1:23" ht="56.25" customHeight="1">
      <c r="A97" s="14"/>
      <c r="B97" s="14"/>
      <c r="C97" s="14"/>
      <c r="D97" s="14"/>
      <c r="E97" s="14"/>
      <c r="F97" s="14"/>
      <c r="G97" s="14"/>
      <c r="H97" s="14"/>
      <c r="I97" s="14"/>
      <c r="J97" s="14"/>
      <c r="K97" s="14"/>
      <c r="L97" s="14"/>
      <c r="M97" s="14"/>
      <c r="N97" s="14"/>
      <c r="O97" s="14"/>
      <c r="P97" s="14"/>
      <c r="Q97" s="14"/>
      <c r="R97" s="14"/>
      <c r="S97" s="14"/>
      <c r="T97" s="14"/>
      <c r="U97" s="14"/>
      <c r="V97" s="14"/>
      <c r="W97" s="14"/>
    </row>
    <row r="98" spans="1:23" ht="56.25" customHeight="1">
      <c r="A98" s="14"/>
      <c r="B98" s="14"/>
      <c r="C98" s="14"/>
      <c r="D98" s="14"/>
      <c r="E98" s="14"/>
      <c r="F98" s="14"/>
      <c r="G98" s="14"/>
      <c r="H98" s="14"/>
      <c r="I98" s="14"/>
      <c r="J98" s="14"/>
      <c r="K98" s="14"/>
      <c r="L98" s="14"/>
      <c r="M98" s="14"/>
      <c r="N98" s="14"/>
      <c r="O98" s="14"/>
      <c r="P98" s="14"/>
      <c r="Q98" s="14"/>
      <c r="R98" s="14"/>
      <c r="S98" s="14"/>
      <c r="T98" s="14"/>
      <c r="U98" s="14"/>
      <c r="V98" s="14"/>
      <c r="W98" s="14"/>
    </row>
    <row r="99" spans="1:23" ht="56.25" customHeight="1">
      <c r="A99" s="14"/>
      <c r="B99" s="14"/>
      <c r="C99" s="14"/>
      <c r="D99" s="14"/>
      <c r="E99" s="14"/>
      <c r="F99" s="14"/>
      <c r="G99" s="14"/>
      <c r="H99" s="14"/>
      <c r="I99" s="14"/>
      <c r="J99" s="14"/>
      <c r="K99" s="14"/>
      <c r="L99" s="14"/>
      <c r="M99" s="14"/>
      <c r="N99" s="14"/>
      <c r="O99" s="14"/>
      <c r="P99" s="14"/>
      <c r="Q99" s="14"/>
      <c r="R99" s="14"/>
      <c r="S99" s="14"/>
      <c r="T99" s="14"/>
      <c r="U99" s="14"/>
      <c r="V99" s="14"/>
      <c r="W99" s="14"/>
    </row>
    <row r="100" spans="1:23" ht="56.2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row>
    <row r="101" spans="1:23" ht="56.2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row>
    <row r="102" spans="1:23" ht="56.2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row>
    <row r="103" spans="1:23" ht="56.2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row>
    <row r="104" spans="1:23" ht="56.2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row>
    <row r="105" spans="1:23" ht="56.2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row>
    <row r="106" spans="1:23" ht="56.2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row>
    <row r="107" spans="1:23" ht="56.2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row>
    <row r="108" spans="1:23" ht="56.2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row>
    <row r="109" spans="1:23" ht="56.2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row>
    <row r="110" spans="1:23" ht="56.2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row>
    <row r="111" spans="1:23" ht="56.2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row>
    <row r="112" spans="1:23" ht="56.2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row>
    <row r="113" spans="1:23" ht="56.2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row>
    <row r="114" spans="1:23" ht="56.2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row>
    <row r="115" spans="1:23" ht="56.2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row>
    <row r="116" spans="1:23" ht="56.2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row>
    <row r="117" spans="1:23" ht="56.2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row>
    <row r="118" spans="1:23" ht="56.2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row>
    <row r="119" spans="1:23" ht="56.2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row>
    <row r="120" spans="1:23" ht="56.2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row>
    <row r="121" spans="1:23" ht="56.2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row>
    <row r="122" spans="1:23" ht="56.2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row>
    <row r="123" spans="1:23" ht="56.2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row>
    <row r="124" spans="1:23" ht="56.2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row>
    <row r="125" spans="1:23" ht="56.2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row>
    <row r="126" spans="1:23" ht="56.2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row>
    <row r="127" spans="1:23" ht="56.2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row>
    <row r="128" spans="1:23" ht="56.2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row>
    <row r="129" spans="1:23" ht="56.2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row>
    <row r="130" spans="1:23" ht="56.2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row>
    <row r="131" spans="1:23" ht="56.2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row>
    <row r="132" spans="1:23" ht="56.2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row>
    <row r="133" spans="1:23" ht="56.2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row>
    <row r="134" spans="1:23" ht="56.2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row>
    <row r="135" spans="1:23" ht="56.2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row>
    <row r="136" spans="1:23" ht="56.2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row>
    <row r="137" spans="1:23" ht="56.2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row>
    <row r="138" spans="1:23" ht="56.2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row>
    <row r="139" spans="1:23" ht="56.2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row>
    <row r="140" spans="1:23" ht="56.2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row>
    <row r="141" spans="1:23" ht="56.2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row>
    <row r="142" spans="1:23" ht="56.2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row>
    <row r="143" spans="1:23" ht="56.2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row>
    <row r="144" spans="1:23" ht="56.2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row>
    <row r="145" spans="1:23" ht="56.2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row>
    <row r="146" spans="1:23" ht="56.2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row>
    <row r="147" spans="1:23" ht="56.2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row>
    <row r="148" spans="1:23" ht="56.2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row>
    <row r="149" spans="1:23" ht="56.2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row>
    <row r="150" spans="1:23" ht="56.2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row>
    <row r="151" spans="1:23" ht="56.2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row>
    <row r="152" spans="1:23" ht="56.2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row>
    <row r="153" spans="1:23" ht="56.2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row>
    <row r="154" spans="1:23" ht="56.2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row>
    <row r="155" spans="1:23" ht="56.2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row>
    <row r="156" spans="1:23" ht="56.2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row>
    <row r="157" spans="1:23" ht="56.2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row>
    <row r="158" spans="1:23" ht="56.2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row>
    <row r="159" spans="1:23" ht="56.2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row>
    <row r="160" spans="1:23" ht="56.2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row>
    <row r="161" spans="1:23" ht="56.2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row>
    <row r="162" spans="1:23" ht="56.2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row>
    <row r="163" spans="1:23" ht="56.2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row>
    <row r="164" spans="1:23" ht="56.2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row>
    <row r="165" spans="1:23" ht="56.2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row>
    <row r="166" spans="1:23" ht="56.2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row>
    <row r="167" spans="1:23" ht="56.2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row>
    <row r="168" spans="1:23" ht="56.2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row>
    <row r="169" spans="1:23" ht="56.2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row>
    <row r="170" spans="1:23" ht="56.2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row>
    <row r="171" spans="1:23" ht="56.2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row>
    <row r="172" spans="1:23" ht="56.2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row>
    <row r="173" spans="1:23" ht="56.2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row>
    <row r="174" spans="1:23" ht="56.2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row>
    <row r="175" spans="1:23" ht="56.2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row>
    <row r="176" spans="1:23" ht="56.2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row>
    <row r="177" spans="1:23" ht="56.2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row>
    <row r="178" spans="1:23" ht="56.2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row>
    <row r="179" spans="1:23" ht="56.2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row>
    <row r="180" spans="1:23" ht="56.2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row>
    <row r="181" spans="1:23" ht="56.2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row>
    <row r="182" spans="1:23" ht="56.2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row>
    <row r="183" spans="1:23" ht="56.2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row>
    <row r="184" spans="1:23" ht="56.2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row>
    <row r="185" spans="1:23" ht="56.2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row>
    <row r="186" spans="1:23" ht="56.2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row>
    <row r="187" spans="1:23" ht="56.2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row>
    <row r="188" spans="1:23" ht="56.2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row>
    <row r="189" spans="1:23" ht="56.2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row>
    <row r="190" spans="1:23" ht="56.2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row>
    <row r="191" spans="1:23" ht="56.2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row>
    <row r="192" spans="1:23" ht="56.2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row>
    <row r="193" spans="1:23" ht="56.2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row>
    <row r="194" spans="1:23" ht="56.2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row>
    <row r="195" spans="1:23" ht="56.2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row>
    <row r="196" spans="1:23" ht="56.2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row>
    <row r="197" spans="1:23" ht="56.2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row>
    <row r="198" spans="1:23" ht="56.2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row>
    <row r="199" spans="1:23" ht="56.2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row>
    <row r="200" spans="1:23" ht="56.2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row>
    <row r="201" spans="1:23" ht="56.2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row>
    <row r="202" spans="1:23" ht="56.2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row>
    <row r="203" spans="1:23" ht="56.2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row>
    <row r="204" spans="1:23" ht="56.2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row>
    <row r="205" spans="1:23" ht="56.2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row>
    <row r="206" spans="1:23" ht="56.2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row>
    <row r="207" spans="1:23" ht="56.2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row>
    <row r="208" spans="1:23" ht="56.2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row>
    <row r="209" spans="1:23" ht="56.2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row>
    <row r="210" spans="1:23" ht="56.2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row>
    <row r="211" spans="1:23" ht="56.2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row>
    <row r="212" spans="1:23" ht="56.2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row>
    <row r="213" spans="1:23" ht="56.2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row>
    <row r="214" spans="1:23" ht="56.2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row>
    <row r="215" spans="1:23" ht="56.2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row>
    <row r="216" spans="1:23" ht="56.2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row>
    <row r="217" spans="1:23" ht="56.2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row>
    <row r="218" spans="1:23" ht="56.2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row>
    <row r="219" spans="1:23" ht="56.2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row>
    <row r="220" spans="1:23" ht="56.2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row>
    <row r="221" spans="1:23" ht="56.2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row>
    <row r="222" spans="1:23" ht="56.2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row>
    <row r="223" spans="1:23" ht="56.2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row>
    <row r="224" spans="1:23" ht="56.2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row>
    <row r="225" spans="1:23" ht="56.2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row>
    <row r="226" spans="1:23" ht="56.2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row>
    <row r="227" spans="1:23" ht="56.2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row>
    <row r="228" spans="1:23" ht="56.2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row>
    <row r="229" spans="1:23" ht="56.2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row>
    <row r="230" spans="1:23" ht="56.2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row>
    <row r="231" spans="1:23" ht="56.2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row>
    <row r="232" spans="1:23" ht="56.2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row>
    <row r="233" spans="1:23" ht="56.2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row>
    <row r="234" spans="1:23" ht="56.2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row>
    <row r="235" spans="1:23" ht="56.2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row>
    <row r="236" spans="1:23" ht="56.2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row>
    <row r="237" spans="1:23" ht="56.2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row>
    <row r="238" spans="1:23" ht="56.2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row>
    <row r="239" spans="1:23" ht="56.2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row>
    <row r="240" spans="1:23" ht="56.2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row>
    <row r="241" spans="1:23" ht="56.2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row>
    <row r="242" spans="1:23" ht="56.2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row>
    <row r="243" spans="1:23" ht="56.2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row>
    <row r="244" spans="1:23" ht="56.2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row>
    <row r="245" spans="1:23" ht="56.2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row>
    <row r="246" spans="1:23" ht="56.2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row>
    <row r="247" spans="1:23" ht="56.2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row>
    <row r="248" spans="1:23" ht="56.2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row>
    <row r="249" spans="1:23" ht="56.2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row>
    <row r="250" spans="1:23" ht="56.2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row>
    <row r="251" spans="1:23" ht="56.2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row>
    <row r="252" spans="1:23" ht="56.2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row>
    <row r="253" spans="1:23" ht="56.2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row>
    <row r="254" spans="1:23" ht="56.2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row>
    <row r="255" spans="1:23" ht="56.2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row>
    <row r="256" spans="1:23" ht="56.2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row>
    <row r="257" spans="1:23" ht="56.2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row>
    <row r="258" spans="1:23" ht="56.2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row>
    <row r="259" spans="1:23" ht="56.2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row>
    <row r="260" spans="1:23" ht="56.2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row>
    <row r="261" spans="1:23" ht="56.2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row>
    <row r="262" spans="1:23" ht="56.2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row>
    <row r="263" spans="1:23" ht="56.2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row>
    <row r="264" spans="1:23" ht="56.2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row>
    <row r="265" spans="1:23" ht="56.2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row>
    <row r="266" spans="1:23" ht="56.2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row>
    <row r="267" spans="1:23" ht="56.2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row>
    <row r="268" spans="1:23" ht="56.2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row>
    <row r="269" spans="1:23" ht="56.2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row>
    <row r="270" spans="1:23" ht="56.2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row>
    <row r="271" spans="1:23" ht="56.2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row>
    <row r="272" spans="1:23" ht="56.2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row>
    <row r="273" spans="1:23" ht="56.2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row>
    <row r="274" spans="1:23" ht="56.2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row>
    <row r="275" spans="1:23" ht="56.2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row>
    <row r="276" spans="1:23" ht="56.2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row>
    <row r="277" spans="1:23" ht="56.2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row>
    <row r="278" spans="1:23" ht="56.2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row>
    <row r="279" spans="1:23" ht="56.2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row>
    <row r="280" spans="1:23" ht="56.2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row>
    <row r="281" spans="1:23" ht="56.2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row>
    <row r="282" spans="1:23" ht="56.2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row>
    <row r="283" spans="1:23" ht="56.2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row>
    <row r="284" spans="1:23" ht="56.2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row>
    <row r="285" spans="1:23" ht="56.2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row>
    <row r="286" spans="1:23" ht="56.2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row>
    <row r="287" spans="1:23" ht="56.2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row>
    <row r="288" spans="1:23" ht="56.2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row>
    <row r="289" spans="1:23" ht="56.2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row>
    <row r="290" spans="1:23" ht="56.2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row>
    <row r="291" spans="1:23" ht="56.2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row>
    <row r="292" spans="1:23" ht="56.2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row>
    <row r="293" spans="1:23" ht="56.2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row>
    <row r="294" spans="1:23" ht="56.2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row>
    <row r="295" spans="1:23" ht="56.2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row>
    <row r="296" spans="1:23" ht="56.2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row>
    <row r="297" spans="1:23" ht="56.2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56.2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56.2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row>
    <row r="300" spans="1:23" ht="56.2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row>
    <row r="301" spans="1:23" ht="56.2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row>
    <row r="302" spans="1:23" ht="56.2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row>
    <row r="303" spans="1:23" ht="56.2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row>
    <row r="304" spans="1:23" ht="56.2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row>
    <row r="305" spans="1:23" ht="56.2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row>
    <row r="306" spans="1:23" ht="56.2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row>
    <row r="307" spans="1:23" ht="56.2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row>
    <row r="308" spans="1:23" ht="56.2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row>
    <row r="309" spans="1:23" ht="56.2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row>
    <row r="310" spans="1:23" ht="56.2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row>
    <row r="311" spans="1:23" ht="56.2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row>
    <row r="312" spans="1:23" ht="56.2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row>
    <row r="313" spans="1:23" ht="56.2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row>
    <row r="314" spans="1:23" ht="56.2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row>
    <row r="315" spans="1:23" ht="56.2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row>
    <row r="316" spans="1:23" ht="56.2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row>
    <row r="317" spans="1:23" ht="56.2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row>
    <row r="318" spans="1:23" ht="56.2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row>
    <row r="319" spans="1:23" ht="56.2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row>
    <row r="320" spans="1:23" ht="56.2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row>
    <row r="321" spans="1:23" ht="56.2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row>
    <row r="322" spans="1:23" ht="56.2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row>
    <row r="323" spans="1:23" ht="56.2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row>
    <row r="324" spans="1:23" ht="56.2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row>
    <row r="325" spans="1:23" ht="56.2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row>
    <row r="326" spans="1:23" ht="56.2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row>
    <row r="327" spans="1:23" ht="56.2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row>
    <row r="328" spans="1:23" ht="56.2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row>
    <row r="329" spans="1:23" ht="56.2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row>
    <row r="330" spans="1:23" ht="56.2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row>
    <row r="331" spans="1:23" ht="56.2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row>
    <row r="332" spans="1:23" ht="56.2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row>
    <row r="333" spans="1:23" ht="56.2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row>
    <row r="334" spans="1:23" ht="56.2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row>
    <row r="335" spans="1:23" ht="56.2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row>
    <row r="336" spans="1:23" ht="56.2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row>
    <row r="337" spans="1:23" ht="56.2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row>
    <row r="338" spans="1:23" ht="56.2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row>
    <row r="339" spans="1:23" ht="56.2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row>
    <row r="340" spans="1:23" ht="56.2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row>
    <row r="341" spans="1:23" ht="56.2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row>
    <row r="342" spans="1:23" ht="56.2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row>
    <row r="343" spans="1:23" ht="56.2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row>
    <row r="344" spans="1:23" ht="56.2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row>
    <row r="345" spans="1:23" ht="56.2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row>
    <row r="346" spans="1:23" ht="56.2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row>
    <row r="347" spans="1:23" ht="56.2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row>
    <row r="348" spans="1:23" ht="56.2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row>
    <row r="349" spans="1:23" ht="56.2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row>
    <row r="350" spans="1:23" ht="56.2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row>
    <row r="351" spans="1:23" ht="56.2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row>
    <row r="352" spans="1:23" ht="56.2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row>
    <row r="353" spans="1:23" ht="56.2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row>
    <row r="354" spans="1:23" ht="56.2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row>
    <row r="355" spans="1:23" ht="56.2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row>
    <row r="356" spans="1:23" ht="56.2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row>
    <row r="357" spans="1:23" ht="56.2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row>
    <row r="358" spans="1:23" ht="56.2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row>
    <row r="359" spans="1:23" ht="56.2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row>
    <row r="360" spans="1:23" ht="56.2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row>
    <row r="361" spans="1:23" ht="56.2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row>
    <row r="362" spans="1:23" ht="56.2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row>
    <row r="363" spans="1:23" ht="56.2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row>
    <row r="364" spans="1:23" ht="56.2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row>
    <row r="365" spans="1:23" ht="56.2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row>
    <row r="366" spans="1:23" ht="56.2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row>
    <row r="367" spans="1:23" ht="56.2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row>
    <row r="368" spans="1:23" ht="56.2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row>
    <row r="369" spans="1:23" ht="56.2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row>
    <row r="370" spans="1:23" ht="56.2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row>
    <row r="371" spans="1:23" ht="56.2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row>
    <row r="372" spans="1:23" ht="56.2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row>
    <row r="373" spans="1:23" ht="56.2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row>
    <row r="374" spans="1:23" ht="56.2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row>
    <row r="375" spans="1:23" ht="56.2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row>
    <row r="376" spans="1:23" ht="56.2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row>
    <row r="377" spans="1:23" ht="56.2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row>
    <row r="378" spans="1:23" ht="56.2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row>
    <row r="379" spans="1:23" ht="56.2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row>
    <row r="380" spans="1:23" ht="56.2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row>
    <row r="381" spans="1:23" ht="56.2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row>
    <row r="382" spans="1:23" ht="56.2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row>
    <row r="383" spans="1:23" ht="56.2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row>
    <row r="384" spans="1:23" ht="56.2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row>
    <row r="385" spans="1:23" ht="56.2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row>
    <row r="386" spans="1:23" ht="56.2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row>
    <row r="387" spans="1:23" ht="56.2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row>
    <row r="388" spans="1:23" ht="56.2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row>
    <row r="389" spans="1:23" ht="56.2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row>
    <row r="390" spans="1:23" ht="56.2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row>
    <row r="391" spans="1:23" ht="56.2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row>
    <row r="392" spans="1:23" ht="56.2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row>
    <row r="393" spans="1:23" ht="56.2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row>
    <row r="394" spans="1:23" ht="56.2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row>
    <row r="395" spans="1:23" ht="56.2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row>
    <row r="396" spans="1:23" ht="56.2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row>
    <row r="397" spans="1:23" ht="56.2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row>
    <row r="398" spans="1:23" ht="56.2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row>
    <row r="399" spans="1:23" ht="56.2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row>
    <row r="400" spans="1:23" ht="56.2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row>
    <row r="401" spans="1:23" ht="56.2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row>
    <row r="402" spans="1:23" ht="56.2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row>
    <row r="403" spans="1:23" ht="56.2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row>
    <row r="404" spans="1:23" ht="56.2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row>
    <row r="405" spans="1:23" ht="56.2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row>
    <row r="406" spans="1:23" ht="56.2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row>
    <row r="407" spans="1:23" ht="56.2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row>
    <row r="408" spans="1:23" ht="56.2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row>
    <row r="409" spans="1:23" ht="56.2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row>
    <row r="410" spans="1:23" ht="56.2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row>
    <row r="411" spans="1:23" ht="56.2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row>
    <row r="412" spans="1:23" ht="56.2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row>
    <row r="413" spans="1:23" ht="56.2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row>
    <row r="414" spans="1:23" ht="56.2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row>
    <row r="415" spans="1:23" ht="56.2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row>
    <row r="416" spans="1:23" ht="56.2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row>
    <row r="417" spans="1:23" ht="56.2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row>
    <row r="418" spans="1:23" ht="56.2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row>
    <row r="419" spans="1:23" ht="56.2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row>
    <row r="420" spans="1:23" ht="56.2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row>
    <row r="421" spans="1:23" ht="56.2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row>
    <row r="422" spans="1:23" ht="56.2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row>
    <row r="423" spans="1:23" ht="56.2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row>
    <row r="424" spans="1:23" ht="56.2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row>
    <row r="425" spans="1:23" ht="56.2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row>
    <row r="426" spans="1:23" ht="56.2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row>
    <row r="427" spans="1:23" ht="56.2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row>
    <row r="428" spans="1:23" ht="56.2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row>
    <row r="429" spans="1:23" ht="56.2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row>
    <row r="430" spans="1:23" ht="56.2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row>
    <row r="431" spans="1:23" ht="56.2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row>
    <row r="432" spans="1:23" ht="56.2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row>
    <row r="433" spans="1:23" ht="56.2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row>
    <row r="434" spans="1:23" ht="56.2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row>
    <row r="435" spans="1:23" ht="56.2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row>
    <row r="436" spans="1:23" ht="56.2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row>
    <row r="437" spans="1:23" ht="56.2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row>
    <row r="438" spans="1:23" ht="56.2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row>
    <row r="439" spans="1:23" ht="56.2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row>
    <row r="440" spans="1:23" ht="56.2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row>
    <row r="441" spans="1:23" ht="56.2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row>
    <row r="442" spans="1:23" ht="56.2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row>
    <row r="443" spans="1:23" ht="56.2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row>
    <row r="444" spans="1:23" ht="56.2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row>
    <row r="445" spans="1:23" ht="56.2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row>
    <row r="446" spans="1:23" ht="56.2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row>
    <row r="447" spans="1:23" ht="56.2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row>
    <row r="448" spans="1:23" ht="56.2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row>
    <row r="449" spans="1:23" ht="56.2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row>
    <row r="450" spans="1:23" ht="56.2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row>
    <row r="451" spans="1:23" ht="56.2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row>
    <row r="452" spans="1:23" ht="56.2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row>
    <row r="453" spans="1:23" ht="56.2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row>
    <row r="454" spans="1:23" ht="56.2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row>
    <row r="455" spans="1:23" ht="56.2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row>
    <row r="456" spans="1:23" ht="56.2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row>
    <row r="457" spans="1:23" ht="56.2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row>
    <row r="458" spans="1:23" ht="56.2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row>
    <row r="459" spans="1:23" ht="56.2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row>
    <row r="460" spans="1:23" ht="56.2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row>
    <row r="461" spans="1:23" ht="56.2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row>
    <row r="462" spans="1:23" ht="56.2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row>
    <row r="463" spans="1:23" ht="56.2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row>
    <row r="464" spans="1:23" ht="56.2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row>
    <row r="465" spans="1:23" ht="56.2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row>
    <row r="466" spans="1:23" ht="56.2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row>
    <row r="467" spans="1:23" ht="56.2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row>
    <row r="468" spans="1:23" ht="56.2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row>
    <row r="469" spans="1:23" ht="56.2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row>
    <row r="470" spans="1:23" ht="56.2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row>
    <row r="471" spans="1:23" ht="56.2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row>
    <row r="472" spans="1:23" ht="56.2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row>
    <row r="473" spans="1:23" ht="56.2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row>
    <row r="474" spans="1:23" ht="56.2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row>
    <row r="475" spans="1:23" ht="56.2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row>
    <row r="476" spans="1:23" ht="56.2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row>
    <row r="477" spans="1:23" ht="56.2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row>
    <row r="478" spans="1:23" ht="56.2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row>
    <row r="479" spans="1:23" ht="56.2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row>
    <row r="480" spans="1:23" ht="56.2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row>
    <row r="481" spans="1:23" ht="56.2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row>
    <row r="482" spans="1:23" ht="56.2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row>
    <row r="483" spans="1:23" ht="56.2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row>
    <row r="484" spans="1:23" ht="56.2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row>
    <row r="485" spans="1:23" ht="56.2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row>
    <row r="486" spans="1:23" ht="56.2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row>
    <row r="487" spans="1:23" ht="56.2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row>
    <row r="488" spans="1:23" ht="56.2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row>
    <row r="489" spans="1:23" ht="56.2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row>
    <row r="490" spans="1:23" ht="56.2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row>
    <row r="491" spans="1:23" ht="56.2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row>
    <row r="492" spans="1:23" ht="56.2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row>
    <row r="493" spans="1:23" ht="56.2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row>
    <row r="494" spans="1:23" ht="56.2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row>
    <row r="495" spans="1:23" ht="56.2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row>
    <row r="496" spans="1:23" ht="56.2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row>
    <row r="497" spans="1:23" ht="56.2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row>
    <row r="498" spans="1:23" ht="56.2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row>
    <row r="499" spans="1:23" ht="56.2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row>
    <row r="500" spans="1:23" ht="56.2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row>
    <row r="501" spans="1:23" ht="56.2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row>
    <row r="502" spans="1:23" ht="56.2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row>
    <row r="503" spans="1:23" ht="56.2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row>
    <row r="504" spans="1:23" ht="56.2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row>
    <row r="505" spans="1:23" ht="56.2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row>
    <row r="506" spans="1:23" ht="56.2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row>
    <row r="507" spans="1:23" ht="56.2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row>
    <row r="508" spans="1:23" ht="56.2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row>
    <row r="509" spans="1:23" ht="56.2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row>
    <row r="510" spans="1:23" ht="56.2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row>
    <row r="511" spans="1:23" ht="56.2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row>
    <row r="512" spans="1:23" ht="56.2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row>
    <row r="513" spans="1:23" ht="56.2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row>
    <row r="514" spans="1:23" ht="56.2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row>
    <row r="515" spans="1:23" ht="56.2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row>
    <row r="516" spans="1:23" ht="56.2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row>
    <row r="517" spans="1:23" ht="56.2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row>
    <row r="518" spans="1:23" ht="56.2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row>
    <row r="519" spans="1:23" ht="56.2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row>
    <row r="520" spans="1:23" ht="56.2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row>
    <row r="521" spans="1:23" ht="56.2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row>
    <row r="522" spans="1:23" ht="56.2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row>
    <row r="523" spans="1:23" ht="56.2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row>
    <row r="524" spans="1:23" ht="56.2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row>
    <row r="525" spans="1:23" ht="56.2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row>
    <row r="526" spans="1:23" ht="56.2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row>
    <row r="527" spans="1:23" ht="56.2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row>
    <row r="528" spans="1:23" ht="56.2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row>
    <row r="529" spans="1:23" ht="56.2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row>
    <row r="530" spans="1:23" ht="56.2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row>
    <row r="531" spans="1:23" ht="56.2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row>
    <row r="532" spans="1:23" ht="56.2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row>
    <row r="533" spans="1:23" ht="56.2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row>
    <row r="534" spans="1:23" ht="56.2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row>
    <row r="535" spans="1:23" ht="56.2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row>
    <row r="536" spans="1:23" ht="56.2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row>
    <row r="537" spans="1:23" ht="56.2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row>
    <row r="538" spans="1:23" ht="56.2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row>
    <row r="539" spans="1:23" ht="56.2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row>
    <row r="540" spans="1:23" ht="56.2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row>
    <row r="541" spans="1:23" ht="56.2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row>
    <row r="542" spans="1:23" ht="56.2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row>
    <row r="543" spans="1:23" ht="56.2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row>
    <row r="544" spans="1:23" ht="56.2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row>
    <row r="545" spans="1:23" ht="56.2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row>
    <row r="546" spans="1:23" ht="56.2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row>
    <row r="547" spans="1:23" ht="56.2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row>
    <row r="548" spans="1:23" ht="56.2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row>
    <row r="549" spans="1:23" ht="56.2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row>
    <row r="550" spans="1:23" ht="56.2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row>
    <row r="551" spans="1:23" ht="56.2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row>
    <row r="552" spans="1:23" ht="56.2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row>
    <row r="553" spans="1:23" ht="56.2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row>
    <row r="554" spans="1:23" ht="56.2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row>
    <row r="555" spans="1:23" ht="56.2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row>
    <row r="556" spans="1:23" ht="56.2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row>
    <row r="557" spans="1:23" ht="56.2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row>
    <row r="558" spans="1:23" ht="56.2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row>
    <row r="559" spans="1:23" ht="56.2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row>
    <row r="560" spans="1:23" ht="56.2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row>
    <row r="561" spans="1:23" ht="56.2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row>
    <row r="562" spans="1:23" ht="56.2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row>
    <row r="563" spans="1:23" ht="56.2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row>
    <row r="564" spans="1:23" ht="56.2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row>
    <row r="565" spans="1:23" ht="56.2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row>
    <row r="566" spans="1:23" ht="56.2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row>
    <row r="567" spans="1:23" ht="56.2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row>
    <row r="568" spans="1:23" ht="56.2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row>
    <row r="569" spans="1:23" ht="56.2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row>
    <row r="570" spans="1:23" ht="56.2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row>
    <row r="571" spans="1:23" ht="56.2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row>
    <row r="572" spans="1:23" ht="56.2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row>
    <row r="573" spans="1:23" ht="56.2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row>
    <row r="574" spans="1:23" ht="56.2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row>
    <row r="575" spans="1:23" ht="56.2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row>
    <row r="576" spans="1:23" ht="56.2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row>
    <row r="577" spans="1:23" ht="56.2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row>
    <row r="578" spans="1:23" ht="56.2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row>
    <row r="579" spans="1:23" ht="56.2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row>
    <row r="580" spans="1:23" ht="56.2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row>
    <row r="581" spans="1:23" ht="56.2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row>
    <row r="582" spans="1:23" ht="56.2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row>
    <row r="583" spans="1:23" ht="56.2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row>
    <row r="584" spans="1:23" ht="56.2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row>
    <row r="585" spans="1:23" ht="56.2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row>
    <row r="586" spans="1:23" ht="56.2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row>
    <row r="587" spans="1:23" ht="56.2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row>
    <row r="588" spans="1:23" ht="56.2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row>
    <row r="589" spans="1:23" ht="56.2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row>
    <row r="590" spans="1:23" ht="56.2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row>
    <row r="591" spans="1:23" ht="56.2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row>
    <row r="592" spans="1:23" ht="56.2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row>
    <row r="593" spans="1:23" ht="56.2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row>
    <row r="594" spans="1:23" ht="56.2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row>
    <row r="595" spans="1:23" ht="56.2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row>
    <row r="596" spans="1:23" ht="56.2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row>
    <row r="597" spans="1:23" ht="56.2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row>
    <row r="598" spans="1:23" ht="56.2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row>
    <row r="599" spans="1:23" ht="56.2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row>
    <row r="600" spans="1:23" ht="56.2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row>
    <row r="601" spans="1:23" ht="56.2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row>
    <row r="602" spans="1:23" ht="56.2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row>
    <row r="603" spans="1:23" ht="56.2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row>
    <row r="604" spans="1:23" ht="56.2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row>
    <row r="605" spans="1:23" ht="56.2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row>
    <row r="606" spans="1:23" ht="56.2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row>
    <row r="607" spans="1:23" ht="56.2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row>
    <row r="608" spans="1:23" ht="56.2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row>
    <row r="609" spans="1:23" ht="56.2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row>
    <row r="610" spans="1:23" ht="56.2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row>
    <row r="611" spans="1:23" ht="56.2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row>
    <row r="612" spans="1:23" ht="56.2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row>
    <row r="613" spans="1:23" ht="56.2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row>
    <row r="614" spans="1:23" ht="56.2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row>
    <row r="615" spans="1:23" ht="56.2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row>
    <row r="616" spans="1:23" ht="56.2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row>
    <row r="617" spans="1:23" ht="56.2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row>
    <row r="618" spans="1:23" ht="56.2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row>
    <row r="619" spans="1:23" ht="56.2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row>
    <row r="620" spans="1:23" ht="56.2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row>
    <row r="621" spans="1:23" ht="56.2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row>
    <row r="622" spans="1:23" ht="56.2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row>
    <row r="623" spans="1:23" ht="56.2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row>
    <row r="624" spans="1:23" ht="56.2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row>
    <row r="625" spans="1:23" ht="56.2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row>
    <row r="626" spans="1:23" ht="56.2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row>
    <row r="627" spans="1:23" ht="56.2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row>
    <row r="628" spans="1:23" ht="56.2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row>
    <row r="629" spans="1:23" ht="56.2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row>
    <row r="630" spans="1:23" ht="56.2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row>
    <row r="631" spans="1:23" ht="56.2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row>
    <row r="632" spans="1:23" ht="56.2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row>
    <row r="633" spans="1:23" ht="56.2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row>
    <row r="634" spans="1:23" ht="56.2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row>
    <row r="635" spans="1:23" ht="56.2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row>
    <row r="636" spans="1:23" ht="56.2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row>
    <row r="637" spans="1:23" ht="56.2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row>
    <row r="638" spans="1:23" ht="56.2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row>
    <row r="639" spans="1:23" ht="56.2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row>
    <row r="640" spans="1:23" ht="56.2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row>
    <row r="641" spans="1:23" ht="56.2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row>
    <row r="642" spans="1:23" ht="56.2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row>
    <row r="643" spans="1:23" ht="56.2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row>
    <row r="644" spans="1:23" ht="56.2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row>
    <row r="645" spans="1:23" ht="56.2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row>
    <row r="646" spans="1:23" ht="56.2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row>
    <row r="647" spans="1:23" ht="56.2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row>
    <row r="648" spans="1:23" ht="56.2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row>
    <row r="649" spans="1:23" ht="56.2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row>
    <row r="650" spans="1:23" ht="56.2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row>
    <row r="651" spans="1:23" ht="56.2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row>
    <row r="652" spans="1:23" ht="56.2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row>
    <row r="653" spans="1:23" ht="56.2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row>
    <row r="654" spans="1:23" ht="56.2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row>
    <row r="655" spans="1:23" ht="56.2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row>
    <row r="656" spans="1:23" ht="56.2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row>
    <row r="657" spans="1:23" ht="56.2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row>
    <row r="658" spans="1:23" ht="56.2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row>
    <row r="659" spans="1:23" ht="56.2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row>
    <row r="660" spans="1:23" ht="56.2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row>
    <row r="661" spans="1:23" ht="56.2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row>
    <row r="662" spans="1:23" ht="56.2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row>
    <row r="663" spans="1:23" ht="56.2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row>
    <row r="664" spans="1:23" ht="56.2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row>
    <row r="665" spans="1:23" ht="56.2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row>
    <row r="666" spans="1:23" ht="56.2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row>
    <row r="667" spans="1:23" ht="56.2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row>
    <row r="668" spans="1:23" ht="56.2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row>
    <row r="669" spans="1:23" ht="56.2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row>
    <row r="670" spans="1:23" ht="56.2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row>
    <row r="671" spans="1:23" ht="56.2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row>
    <row r="672" spans="1:23" ht="56.2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row>
    <row r="673" spans="1:23" ht="56.2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row>
    <row r="674" spans="1:23" ht="56.2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row>
    <row r="675" spans="1:23" ht="56.2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row>
    <row r="676" spans="1:23" ht="56.2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row>
    <row r="677" spans="1:23" ht="56.2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row>
    <row r="678" spans="1:23" ht="56.2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row>
    <row r="679" spans="1:23" ht="56.2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row>
    <row r="680" spans="1:23" ht="56.2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row>
    <row r="681" spans="1:23" ht="56.2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row>
    <row r="682" spans="1:23" ht="56.2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row>
    <row r="683" spans="1:23" ht="56.2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row>
    <row r="684" spans="1:23" ht="56.2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row>
    <row r="685" spans="1:23" ht="56.2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row>
    <row r="686" spans="1:23" ht="56.2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row>
    <row r="687" spans="1:23" ht="56.2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row>
    <row r="688" spans="1:23" ht="56.2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row>
    <row r="689" spans="1:23" ht="56.2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row>
    <row r="690" spans="1:23" ht="56.2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row>
    <row r="691" spans="1:23" ht="56.2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row>
    <row r="692" spans="1:23" ht="56.2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row>
    <row r="693" spans="1:23" ht="56.2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row>
    <row r="694" spans="1:23" ht="56.2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row>
    <row r="695" spans="1:23" ht="56.2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row>
    <row r="696" spans="1:23" ht="56.2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row>
    <row r="697" spans="1:23" ht="56.2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row>
    <row r="698" spans="1:23" ht="56.2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row>
    <row r="699" spans="1:23" ht="56.2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row>
    <row r="700" spans="1:23" ht="56.2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row>
    <row r="701" spans="1:23" ht="56.2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row>
    <row r="702" spans="1:23" ht="56.2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row>
    <row r="703" spans="1:23" ht="56.2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row>
    <row r="704" spans="1:23" ht="56.2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row>
    <row r="705" spans="1:23" ht="56.2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row>
    <row r="706" spans="1:23" ht="56.2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row>
    <row r="707" spans="1:23" ht="56.2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row>
    <row r="708" spans="1:23" ht="56.2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row>
    <row r="709" spans="1:23" ht="56.2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row>
    <row r="710" spans="1:23" ht="56.2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row>
    <row r="711" spans="1:23" ht="56.2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row>
    <row r="712" spans="1:23" ht="56.2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row>
    <row r="713" spans="1:23" ht="56.2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row>
    <row r="714" spans="1:23" ht="56.2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row>
    <row r="715" spans="1:23" ht="56.2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row>
    <row r="716" spans="1:23" ht="56.2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row>
    <row r="717" spans="1:23" ht="56.2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row>
    <row r="718" spans="1:23" ht="56.2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row>
    <row r="719" spans="1:23" ht="56.2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row>
    <row r="720" spans="1:23" ht="56.2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row>
    <row r="721" spans="1:23" ht="56.2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row>
    <row r="722" spans="1:23" ht="56.2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row>
    <row r="723" spans="1:23" ht="56.2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row>
    <row r="724" spans="1:23" ht="56.2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row>
    <row r="725" spans="1:23" ht="56.2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row>
    <row r="726" spans="1:23" ht="56.2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row>
    <row r="727" spans="1:23" ht="56.2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row>
    <row r="728" spans="1:23" ht="56.2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row>
    <row r="729" spans="1:23" ht="56.2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row>
    <row r="730" spans="1:23" ht="56.2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row>
    <row r="731" spans="1:23" ht="56.2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row>
    <row r="732" spans="1:23" ht="56.2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row>
    <row r="733" spans="1:23" ht="56.2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row>
    <row r="734" spans="1:23" ht="56.2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row>
    <row r="735" spans="1:23" ht="56.2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row>
    <row r="736" spans="1:23" ht="56.2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row>
    <row r="737" spans="1:23" ht="56.2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row>
    <row r="738" spans="1:23" ht="56.2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row>
    <row r="739" spans="1:23" ht="56.2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row>
    <row r="740" spans="1:23" ht="56.2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row>
    <row r="741" spans="1:23" ht="56.2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row>
    <row r="742" spans="1:23" ht="56.2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row>
    <row r="743" spans="1:23" ht="56.2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row>
    <row r="744" spans="1:23" ht="56.2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row>
    <row r="745" spans="1:23" ht="56.2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row>
    <row r="746" spans="1:23" ht="56.2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row>
    <row r="747" spans="1:23" ht="56.2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row>
    <row r="748" spans="1:23" ht="56.2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row>
    <row r="749" spans="1:23" ht="56.2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row>
    <row r="750" spans="1:23" ht="56.2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row>
    <row r="751" spans="1:23" ht="56.2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row>
    <row r="752" spans="1:23" ht="56.2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row>
    <row r="753" spans="1:23" ht="56.2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row>
    <row r="754" spans="1:23" ht="56.2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row>
    <row r="755" spans="1:23" ht="56.2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row>
    <row r="756" spans="1:23" ht="56.2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row>
    <row r="757" spans="1:23" ht="56.2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row>
    <row r="758" spans="1:23" ht="56.2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row>
    <row r="759" spans="1:23" ht="56.2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row>
    <row r="760" spans="1:23" ht="56.2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row>
    <row r="761" spans="1:23" ht="56.2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row>
    <row r="762" spans="1:23" ht="56.2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row>
    <row r="763" spans="1:23" ht="56.2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row>
    <row r="764" spans="1:23" ht="56.2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row>
    <row r="765" spans="1:23" ht="56.2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row>
    <row r="766" spans="1:23" ht="56.2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row>
    <row r="767" spans="1:23" ht="56.2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row>
    <row r="768" spans="1:23" ht="56.2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row>
    <row r="769" spans="1:23" ht="56.2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row>
    <row r="770" spans="1:23" ht="56.2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row>
    <row r="771" spans="1:23" ht="56.2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row>
    <row r="772" spans="1:23" ht="56.2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row>
    <row r="773" spans="1:23" ht="56.2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row>
    <row r="774" spans="1:23" ht="56.2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row>
    <row r="775" spans="1:23" ht="56.2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row>
    <row r="776" spans="1:23" ht="56.2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row>
    <row r="777" spans="1:23" ht="56.2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row>
    <row r="778" spans="1:23" ht="56.2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row>
    <row r="779" spans="1:23" ht="56.2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row>
    <row r="780" spans="1:23" ht="56.2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row>
    <row r="781" spans="1:23" ht="56.2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row>
    <row r="782" spans="1:23" ht="56.2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row>
    <row r="783" spans="1:23" ht="56.2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row>
    <row r="784" spans="1:23" ht="56.2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row>
    <row r="785" spans="1:23" ht="56.2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row>
    <row r="786" spans="1:23" ht="56.2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row>
    <row r="787" spans="1:23" ht="56.2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row>
    <row r="788" spans="1:23" ht="56.2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row>
    <row r="789" spans="1:23" ht="56.2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row>
    <row r="790" spans="1:23" ht="56.2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row>
    <row r="791" spans="1:23" ht="56.2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row>
    <row r="792" spans="1:23" ht="56.2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row>
    <row r="793" spans="1:23" ht="56.2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row>
    <row r="794" spans="1:23" ht="56.2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row>
    <row r="795" spans="1:23" ht="56.2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row>
    <row r="796" spans="1:23" ht="56.2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row>
    <row r="797" spans="1:23" ht="56.2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row>
    <row r="798" spans="1:23" ht="56.2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row>
    <row r="799" spans="1:23" ht="56.2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row>
    <row r="800" spans="1:23" ht="56.2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row>
    <row r="801" spans="1:23" ht="56.2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row>
    <row r="802" spans="1:23" ht="56.2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row>
    <row r="803" spans="1:23" ht="56.2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row>
    <row r="804" spans="1:23" ht="56.2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row>
    <row r="805" spans="1:23" ht="56.2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row>
    <row r="806" spans="1:23" ht="56.2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row>
    <row r="807" spans="1:23" ht="56.2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row>
    <row r="808" spans="1:23" ht="56.2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row>
    <row r="809" spans="1:23" ht="56.2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row>
    <row r="810" spans="1:23" ht="56.2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row>
    <row r="811" spans="1:23" ht="56.2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row>
    <row r="812" spans="1:23" ht="56.2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row>
    <row r="813" spans="1:23" ht="56.2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row>
    <row r="814" spans="1:23" ht="56.2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row>
    <row r="815" spans="1:23" ht="56.2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row>
    <row r="816" spans="1:23" ht="56.2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row>
    <row r="817" spans="1:23" ht="56.2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row>
    <row r="818" spans="1:23" ht="56.2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row>
    <row r="819" spans="1:23" ht="56.2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row>
    <row r="820" spans="1:23" ht="56.2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row>
    <row r="821" spans="1:23" ht="56.2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row>
    <row r="822" spans="1:23" ht="56.2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row>
    <row r="823" spans="1:23" ht="56.2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row>
    <row r="824" spans="1:23" ht="56.2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row>
    <row r="825" spans="1:23" ht="56.2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row>
    <row r="826" spans="1:23" ht="56.2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row>
    <row r="827" spans="1:23" ht="56.2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row>
    <row r="828" spans="1:23" ht="56.2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row>
    <row r="829" spans="1:23" ht="56.2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row>
    <row r="830" spans="1:23" ht="56.2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row>
    <row r="831" spans="1:23" ht="56.2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row>
    <row r="832" spans="1:23" ht="56.2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row>
    <row r="833" spans="1:23" ht="56.2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row>
    <row r="834" spans="1:23" ht="56.2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row>
    <row r="835" spans="1:23" ht="56.2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row>
    <row r="836" spans="1:23" ht="56.2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row>
    <row r="837" spans="1:23" ht="56.2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row>
    <row r="838" spans="1:23" ht="56.2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row>
    <row r="839" spans="1:23" ht="56.2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row>
    <row r="840" spans="1:23" ht="56.2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row>
    <row r="841" spans="1:23" ht="56.2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row>
    <row r="842" spans="1:23" ht="56.2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row>
    <row r="843" spans="1:23" ht="56.2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row>
    <row r="844" spans="1:23" ht="56.2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row>
    <row r="845" spans="1:23" ht="56.2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row>
    <row r="846" spans="1:23" ht="56.2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row>
    <row r="847" spans="1:23" ht="56.2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row>
    <row r="848" spans="1:23" ht="56.2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row>
    <row r="849" spans="1:23" ht="56.2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row>
    <row r="850" spans="1:23" ht="56.2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row>
    <row r="851" spans="1:23" ht="56.2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row>
    <row r="852" spans="1:23" ht="56.2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row>
    <row r="853" spans="1:23" ht="56.2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row>
    <row r="854" spans="1:23" ht="56.2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row>
    <row r="855" spans="1:23" ht="56.2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row>
    <row r="856" spans="1:23" ht="56.2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row>
    <row r="857" spans="1:23" ht="56.2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row>
    <row r="858" spans="1:23" ht="56.2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row>
    <row r="859" spans="1:23" ht="56.2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row>
    <row r="860" spans="1:23" ht="56.2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row>
    <row r="861" spans="1:23" ht="56.2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row>
    <row r="862" spans="1:23" ht="56.2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row>
    <row r="863" spans="1:23" ht="56.2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row>
    <row r="864" spans="1:23" ht="56.2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row>
    <row r="865" spans="1:23" ht="56.2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row>
    <row r="866" spans="1:23" ht="56.2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row>
    <row r="867" spans="1:23" ht="56.2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row>
    <row r="868" spans="1:23" ht="56.2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row>
    <row r="869" spans="1:23" ht="56.2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row>
    <row r="870" spans="1:23" ht="56.2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row>
    <row r="871" spans="1:23" ht="56.2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row>
    <row r="872" spans="1:23" ht="56.2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row>
    <row r="873" spans="1:23" ht="56.2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row>
    <row r="874" spans="1:23" ht="56.2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row>
    <row r="875" spans="1:23" ht="56.2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row>
    <row r="876" spans="1:23" ht="56.2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row>
    <row r="877" spans="1:23" ht="56.2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row>
    <row r="878" spans="1:23" ht="56.2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row>
    <row r="879" spans="1:23" ht="56.2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row>
    <row r="880" spans="1:23" ht="56.2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row>
    <row r="881" spans="1:23" ht="56.2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row>
    <row r="882" spans="1:23" ht="56.2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row>
    <row r="883" spans="1:23" ht="56.2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row>
    <row r="884" spans="1:23" ht="56.2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row>
    <row r="885" spans="1:23" ht="56.2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row>
    <row r="886" spans="1:23" ht="56.2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row>
    <row r="887" spans="1:23" ht="56.2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row>
    <row r="888" spans="1:23" ht="56.2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row>
    <row r="889" spans="1:23" ht="56.2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row>
    <row r="890" spans="1:23" ht="56.2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row>
    <row r="891" spans="1:23" ht="56.2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row>
    <row r="892" spans="1:23" ht="56.2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row>
    <row r="893" spans="1:23" ht="56.2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row>
    <row r="894" spans="1:23" ht="56.2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row>
    <row r="895" spans="1:23" ht="56.2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row>
    <row r="896" spans="1:23" ht="56.2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row>
    <row r="897" spans="1:23" ht="56.2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row>
    <row r="898" spans="1:23" ht="56.2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row>
    <row r="899" spans="1:23" ht="56.2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row>
    <row r="900" spans="1:23" ht="56.2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row>
    <row r="901" spans="1:23" ht="56.2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row>
    <row r="902" spans="1:23" ht="56.2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row>
    <row r="903" spans="1:23" ht="56.2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row>
    <row r="904" spans="1:23" ht="56.2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row>
    <row r="905" spans="1:23" ht="56.2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row>
    <row r="906" spans="1:23" ht="56.2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row>
    <row r="907" spans="1:23" ht="56.2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row>
    <row r="908" spans="1:23" ht="56.2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row>
    <row r="909" spans="1:23" ht="56.2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row>
    <row r="910" spans="1:23" ht="56.2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row>
    <row r="911" spans="1:23" ht="56.2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row>
    <row r="912" spans="1:23" ht="56.2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row>
    <row r="913" spans="1:23" ht="56.2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row>
    <row r="914" spans="1:23" ht="56.2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row>
    <row r="915" spans="1:23" ht="56.2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row>
    <row r="916" spans="1:23" ht="56.2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row>
    <row r="917" spans="1:23" ht="56.2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row>
    <row r="918" spans="1:23" ht="56.2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row>
    <row r="919" spans="1:23" ht="56.2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row>
    <row r="920" spans="1:23" ht="56.2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row>
    <row r="921" spans="1:23" ht="56.2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row>
    <row r="922" spans="1:23" ht="56.2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row>
    <row r="923" spans="1:23" ht="56.2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row>
    <row r="924" spans="1:23" ht="56.2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row>
    <row r="925" spans="1:23" ht="56.2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row>
    <row r="926" spans="1:23" ht="56.2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row>
    <row r="927" spans="1:23" ht="56.2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row>
    <row r="928" spans="1:23" ht="56.2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row>
    <row r="929" spans="1:23" ht="56.2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row>
    <row r="930" spans="1:23" ht="56.2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row>
    <row r="931" spans="1:23" ht="56.2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row>
    <row r="932" spans="1:23" ht="56.2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row>
    <row r="933" spans="1:23" ht="56.2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row>
    <row r="934" spans="1:23" ht="56.2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row>
    <row r="935" spans="1:23" ht="56.2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row>
    <row r="936" spans="1:23" ht="56.2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row>
    <row r="937" spans="1:23" ht="56.2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row>
    <row r="938" spans="1:23" ht="56.2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row>
    <row r="939" spans="1:23" ht="56.2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row>
    <row r="940" spans="1:23" ht="56.2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row>
    <row r="941" spans="1:23" ht="56.2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row>
    <row r="942" spans="1:23" ht="56.2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row>
    <row r="943" spans="1:23" ht="56.2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row>
    <row r="944" spans="1:23" ht="56.2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row>
    <row r="945" spans="1:23" ht="56.2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row>
    <row r="946" spans="1:23" ht="56.2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row>
    <row r="947" spans="1:23" ht="56.2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row>
    <row r="948" spans="1:23" ht="56.2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row>
    <row r="949" spans="1:23" ht="56.2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row>
    <row r="950" spans="1:23" ht="56.2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row>
    <row r="951" spans="1:23" ht="56.2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row>
    <row r="952" spans="1:23" ht="56.2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row>
    <row r="953" spans="1:23" ht="56.2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row>
    <row r="954" spans="1:23" ht="56.2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row>
    <row r="955" spans="1:23" ht="56.2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row>
    <row r="956" spans="1:23" ht="56.2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row>
    <row r="957" spans="1:23" ht="56.2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row>
    <row r="958" spans="1:23" ht="56.2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row>
    <row r="959" spans="1:23" ht="56.2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row>
    <row r="960" spans="1:23" ht="56.2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row>
    <row r="961" spans="1:23" ht="56.2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row>
    <row r="962" spans="1:23" ht="56.2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row>
    <row r="963" spans="1:23" ht="56.2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row>
    <row r="964" spans="1:23" ht="56.2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row>
    <row r="965" spans="1:23" ht="56.2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row>
    <row r="966" spans="1:23" ht="56.2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row>
    <row r="967" spans="1:23" ht="56.2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row>
    <row r="968" spans="1:23" ht="56.2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row>
    <row r="969" spans="1:23" ht="56.2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row>
    <row r="970" spans="1:23" ht="56.2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row>
    <row r="971" spans="1:23" ht="56.2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row>
    <row r="972" spans="1:23" ht="56.2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row>
    <row r="973" spans="1:23" ht="56.2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row>
    <row r="974" spans="1:23" ht="56.2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row>
    <row r="975" spans="1:23" ht="56.2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row>
    <row r="976" spans="1:23" ht="56.2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row>
    <row r="977" spans="1:23" ht="56.2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row>
    <row r="978" spans="1:23" ht="56.2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row>
    <row r="979" spans="1:23" ht="56.2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row>
    <row r="980" spans="1:23" ht="56.2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row>
    <row r="981" spans="1:23" ht="56.2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row>
    <row r="982" spans="1:23" ht="56.2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row>
    <row r="983" spans="1:23" ht="56.2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row>
    <row r="984" spans="1:23" ht="56.2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row>
    <row r="985" spans="1:23" ht="56.2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row>
    <row r="986" spans="1:23" ht="56.2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row>
    <row r="987" spans="1:23" ht="56.2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row>
    <row r="988" spans="1:23" ht="56.2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row>
    <row r="989" spans="1:23" ht="56.2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row>
    <row r="990" spans="1:23" ht="56.2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row>
    <row r="991" spans="1:23" ht="56.2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row>
    <row r="992" spans="1:23" ht="56.2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row>
    <row r="993" spans="1:23" ht="56.2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row>
    <row r="994" spans="1:23" ht="56.2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row>
    <row r="995" spans="1:23" ht="56.2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row>
    <row r="996" spans="1:23" ht="56.2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row>
    <row r="997" spans="1:23" ht="56.2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row>
    <row r="998" spans="1:23" ht="56.2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row>
    <row r="999" spans="1:23" ht="56.2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row>
    <row r="1000" spans="1:23" ht="56.2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row>
    <row r="1001" spans="1:23" ht="56.25"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row>
  </sheetData>
  <mergeCells count="1">
    <mergeCell ref="A1:C1"/>
  </mergeCells>
  <hyperlinks>
    <hyperlink ref="B3" r:id="rId1" display="http://www.consiglioveneto.it/crvportal/leggi/1989/89lr0040.html?numLegge=40&amp;annoLegge=1989&amp;tipoLegge=Alr"/>
    <hyperlink ref="C3" r:id="rId2" display="http://bur.regione.veneto.it/BurvServices/pubblica/DettaglioDgr.aspx?id=294338"/>
    <hyperlink ref="B4" r:id="rId3" location="Heading164" display="http://www.consiglioveneto.it/crvportal/leggi/1984/84lr0058.html - Heading164"/>
    <hyperlink ref="C4" r:id="rId4" display="http://bur.regione.veneto.it/BurvServices/pubblica/DettaglioDgr.aspx?id=292150"/>
    <hyperlink ref="B5" r:id="rId5" display="http://www.consiglioveneto.it/crvportal/leggi/1994/94lr0005.html?numLegge=5&amp;annoLegge=1994&amp;tipoLegge=Alr"/>
    <hyperlink ref="C5" r:id="rId6" display="http://bur.regione.veneto.it/BurvServices/pubblica/DettaglioDgr.aspx?id=314591"/>
    <hyperlink ref="B6" r:id="rId7" display="http://www.consiglioveneto.it/crvportal/leggi/1992/92lr0006.html?numLegge=6&amp;annoLegge=1992&amp;tipoLegge=Alr"/>
    <hyperlink ref="C6" r:id="rId8" display="http://bur.regione.veneto.it/BurvServices/pubblica/DettaglioDgr.aspx?id=305175"/>
    <hyperlink ref="B7" r:id="rId9" display="http://www.consiglioveneto.it/crvportal/leggi/1989/89lr0040.html?numLegge=40&amp;annoLegge=1989&amp;tipoLegge=Alr"/>
    <hyperlink ref="C7" r:id="rId10" display="http://bur.regione.veneto.it/BurvServices/pubblica/DettaglioDgr.aspx?id=294338"/>
    <hyperlink ref="B8" r:id="rId11" display="http://www.consiglioveneto.it/crvportal/leggi/1989/89lr0040.html?numLegge=40&amp;annoLegge=1989&amp;tipoLegge=Alr"/>
    <hyperlink ref="C8" r:id="rId12" display="http://bur.regione.veneto.it/BurvServices/pubblica/DettaglioDgr.aspx?id=294338"/>
    <hyperlink ref="B9" r:id="rId13" display="http://www.consiglioveneto.it/crvportal/leggi/1984/84lr0058.html?numLegge=58&amp;annoLegge=1984&amp;tipoLegge=Alr"/>
    <hyperlink ref="C9" r:id="rId14" display="http://bur.regione.veneto.it/BurvServices/pubblica/DettaglioDgr.aspx?id=264695"/>
    <hyperlink ref="B10" r:id="rId15" display="http://www.consiglioveneto.it/crvportal/leggi/1984/84lr0058.html?numLegge=58&amp;annoLegge=1984&amp;tipoLegge=Alr"/>
    <hyperlink ref="C10" r:id="rId16" display="http://bur.regione.veneto.it/BurvServices/Pubblica/DettaglioDgr.aspx?id=217621"/>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C19"/>
  <sheetViews>
    <sheetView workbookViewId="0">
      <selection sqref="A1:C1"/>
    </sheetView>
  </sheetViews>
  <sheetFormatPr defaultColWidth="46.85546875" defaultRowHeight="56.25" customHeight="1"/>
  <sheetData>
    <row r="1" spans="1:3" ht="45" customHeight="1">
      <c r="A1" s="67" t="s">
        <v>294</v>
      </c>
      <c r="B1" s="53"/>
      <c r="C1" s="53"/>
    </row>
    <row r="2" spans="1:3" ht="56.25" customHeight="1">
      <c r="A2" s="1" t="s">
        <v>1</v>
      </c>
      <c r="B2" s="2" t="s">
        <v>2</v>
      </c>
      <c r="C2" s="2" t="s">
        <v>3</v>
      </c>
    </row>
    <row r="3" spans="1:3" ht="56.25" customHeight="1">
      <c r="A3" s="16" t="s">
        <v>295</v>
      </c>
      <c r="B3" s="4" t="str">
        <f>HYPERLINK("http://www.consiglioveneto.it/crvportal/leggi/2014/14lr0011.html?numLegge=11&amp;annoLegge=2014&amp;tipoLegge=Alr","Legge regionale 2 aprile 2014, n. 11, art. 22")</f>
        <v>Legge regionale 2 aprile 2014, n. 11, art. 22</v>
      </c>
      <c r="C3" s="4" t="str">
        <f>HYPERLINK("http://bur.regione.veneto.it/BurvServices/Pubblica/DettaglioDgr.aspx?id=277925","Bur n. 74 del 29 luglio 2014
Dgr.  n. 1172 del 08 luglio 2014")</f>
        <v>Bur n. 74 del 29 luglio 2014
Dgr.  n. 1172 del 08 luglio 2014</v>
      </c>
    </row>
    <row r="4" spans="1:3" ht="56.25" customHeight="1">
      <c r="A4" s="16" t="s">
        <v>296</v>
      </c>
      <c r="B4" s="4" t="str">
        <f>HYPERLINK("http://www.consiglioveneto.it/crvportal/leggi/2014/14lr0011.html?numLegge=11&amp;annoLegge=2014&amp;tipoLegge=Alr","Legge regionale n. 11 del 2 aprile 2014, art. 31")</f>
        <v>Legge regionale n. 11 del 2 aprile 2014, art. 31</v>
      </c>
      <c r="C4" s="4" t="str">
        <f>HYPERLINK("http://bur.regione.veneto.it/BurvServices/pubblica/DettaglioDgr.aspx?id=292550","Bur n. 21 del 03 marzo 2015
Dgr. n. 2843 del 29 dicembre 2014")</f>
        <v>Bur n. 21 del 03 marzo 2015
Dgr. n. 2843 del 29 dicembre 2014</v>
      </c>
    </row>
    <row r="5" spans="1:3" ht="56.25" customHeight="1">
      <c r="A5" s="16" t="s">
        <v>297</v>
      </c>
      <c r="B5" s="4" t="str">
        <f>HYPERLINK("http://bur.regione.veneto.it/BurvServices/Pubblica/DettaglioDgr.aspx?id=240571","Bur n. 49 del 26 giugno 2012
Dgr. n. 995 del 05 giugno 2012
")</f>
        <v xml:space="preserve">Bur n. 49 del 26 giugno 2012
Dgr. n. 995 del 05 giugno 2012
</v>
      </c>
      <c r="C5" s="4" t="str">
        <f>HYPERLINK("http://bur.regione.veneto.it/BurvServices/Pubblica/DettaglioDgr.aspx?id=298815","Bur n. 53 del 29 maggio 2015
Dgr. 764 del 14 maggio 2015
")</f>
        <v xml:space="preserve">Bur n. 53 del 29 maggio 2015
Dgr. 764 del 14 maggio 2015
</v>
      </c>
    </row>
    <row r="6" spans="1:3" ht="56.25" customHeight="1">
      <c r="A6" s="16" t="s">
        <v>298</v>
      </c>
      <c r="B6" s="4" t="str">
        <f>HYPERLINK("http://www.consiglioveneto.it/crvportal/leggi/2001/01lr0005.html?numLegge=5&amp;annoLegge=2001&amp;tipoLegge=Alr","Legge regionale 9 febbraio 2001, n. 5, art. 15. ")</f>
        <v xml:space="preserve">Legge regionale 9 febbraio 2001, n. 5, art. 15. </v>
      </c>
      <c r="C6" s="4" t="str">
        <f>HYPERLINK("http://bur.regione.veneto.it/BurvServices/Pubblica/DettaglioDgr.aspx?id=291196","Bur n. 16 del 13 febbraio 2015
Dgr n. 77 del 27 gennaio 2015
")</f>
        <v xml:space="preserve">Bur n. 16 del 13 febbraio 2015
Dgr n. 77 del 27 gennaio 2015
</v>
      </c>
    </row>
    <row r="7" spans="1:3" ht="56.25" customHeight="1">
      <c r="A7" s="16" t="s">
        <v>299</v>
      </c>
      <c r="B7" s="4" t="str">
        <f>HYPERLINK("http://www.consiglioveneto.it/crvportal/leggi/2001/01lr0005.html?numLegge=5&amp;annoLegge=2001&amp;tipoLegge=Alr","Legge regionale 9 febbraio 2001, n. 5")</f>
        <v>Legge regionale 9 febbraio 2001, n. 5</v>
      </c>
      <c r="C7" s="4" t="str">
        <f>HYPERLINK("http://bur.regione.veneto.it/BurvServices/pubblica/DettaglioDgr.aspx?id=278612","Bur n. 85 del 29 agosto 2014
Dgr. n. 1296 del 22 luglio 2014")</f>
        <v>Bur n. 85 del 29 agosto 2014
Dgr. n. 1296 del 22 luglio 2014</v>
      </c>
    </row>
    <row r="8" spans="1:3" ht="56.25" customHeight="1">
      <c r="A8" s="16" t="s">
        <v>300</v>
      </c>
      <c r="B8" s="4" t="str">
        <f>HYPERLINK("http://www.consiglioveneto.it/crvportal/leggi/2001/01lr0005.html?numLegge=5&amp;annoLegge=2001&amp;tipoLegge=Alr","Legge regionale 9 febbraio 2001, n. 5, art. 15. ")</f>
        <v xml:space="preserve">Legge regionale 9 febbraio 2001, n. 5, art. 15. </v>
      </c>
      <c r="C8" s="4" t="str">
        <f>HYPERLINK("http://bur.regione.veneto.it/BurvServices/Pubblica/DettaglioDgr.aspx?id=278612","Bur n. 85 del 29 agosto 2014
Dgr n.1296 del 22 luglio 2014
")</f>
        <v xml:space="preserve">Bur n. 85 del 29 agosto 2014
Dgr n.1296 del 22 luglio 2014
</v>
      </c>
    </row>
    <row r="9" spans="1:3" ht="56.25" customHeight="1">
      <c r="A9" s="16" t="s">
        <v>301</v>
      </c>
      <c r="B9" s="4" t="str">
        <f>HYPERLINK("http://www.consiglioveneto.it/crvportal/leggi/1993/93lr0060.html?numLegge=60&amp;annoLegge=1993&amp;tipoLegge=Alr","Legge regionale 28 dicembre 1993, n. 60")</f>
        <v>Legge regionale 28 dicembre 1993, n. 60</v>
      </c>
      <c r="C9" s="4" t="str">
        <f>HYPERLINK("http://bur.regione.veneto.it/BurvServices/pubblica/DettaglioDgr.aspx?id=267013","Bur n. 17 del 11 febbraio 2014
Dgr. n. 2780 del 30 dicembre 2013")</f>
        <v>Bur n. 17 del 11 febbraio 2014
Dgr. n. 2780 del 30 dicembre 2013</v>
      </c>
    </row>
    <row r="10" spans="1:3" ht="56.25" customHeight="1">
      <c r="A10" s="16" t="s">
        <v>302</v>
      </c>
      <c r="B10" s="18" t="str">
        <f>HYPERLINK("http://www.salute.gov.it/imgs/C_17_normativa_781_allegato.pdf","DM 4 maggio 2006 ")</f>
        <v xml:space="preserve">DM 4 maggio 2006 </v>
      </c>
      <c r="C10" s="18" t="str">
        <f>HYPERLINK("http://bur.regione.veneto.it/BurvServices/Pubblica/DettaglioDgr.aspx?id=251781","Bur n. 56 del 05 luglio 2013 DGR. n. 951 del 18 giugno 2013")</f>
        <v>Bur n. 56 del 05 luglio 2013 DGR. n. 951 del 18 giugno 2013</v>
      </c>
    </row>
    <row r="11" spans="1:3" ht="56.25" customHeight="1">
      <c r="A11" s="16" t="s">
        <v>303</v>
      </c>
      <c r="B11" s="4" t="str">
        <f>HYPERLINK("http://www.normattiva.it/atto/caricaArticoloDefault?atto.dataPubblicazioneGazzetta=2001-01-08&amp;atto.codiceRedazionale=001G0004&amp;atto.tipoProvvedimento=LEGGE","La Legge 29 dicembre 2000, n. 401")</f>
        <v>La Legge 29 dicembre 2000, n. 401</v>
      </c>
      <c r="C11" s="4" t="str">
        <f>HYPERLINK("http://bur.regione.veneto.it/BurvServices/pubblica/DettaglioDgr.aspx?id=309071","Bur n. 105 del 03 novembre 2015
Dgr. n. 1393 del 15 ottobre 2015
")</f>
        <v xml:space="preserve">Bur n. 105 del 03 novembre 2015
Dgr. n. 1393 del 15 ottobre 2015
</v>
      </c>
    </row>
    <row r="12" spans="1:3" ht="56.25" customHeight="1">
      <c r="A12" s="16" t="s">
        <v>304</v>
      </c>
      <c r="B12" s="4" t="str">
        <f>HYPERLINK("http://www.consiglioveneto.it/crvportal/leggi/1997/97lr0006.html?numLegge=6&amp;annoLegge=1997&amp;tipoLegge=Alr","Legge regionale 30 gennaio 1997, n. 6, art. 24 ")</f>
        <v xml:space="preserve">Legge regionale 30 gennaio 1997, n. 6, art. 24 </v>
      </c>
      <c r="C12" s="4" t="str">
        <f>HYPERLINK("http://bur.regione.veneto.it/BurvServices/pubblica/DettaglioDgr.aspx?id=305303","Bur n. 86 del 08 settembre 2015
Dgr. n. 1090 del 18 agosto 2015
")</f>
        <v xml:space="preserve">Bur n. 86 del 08 settembre 2015
Dgr. n. 1090 del 18 agosto 2015
</v>
      </c>
    </row>
    <row r="13" spans="1:3" ht="56.25" customHeight="1">
      <c r="A13" s="16" t="s">
        <v>305</v>
      </c>
      <c r="B13" s="4" t="str">
        <f>HYPERLINK("http://www.consiglioveneto.it/crvportal/leggi/2005/05lr0009.html?numLegge=9&amp;annoLegge=2005&amp;tipoLegge=Alr","Legge regionale 25 febbraio 2005, n. 9, art. 25")</f>
        <v>Legge regionale 25 febbraio 2005, n. 9, art. 25</v>
      </c>
      <c r="C13" s="4" t="str">
        <f>HYPERLINK("http://bur.regione.veneto.it/BurvServices/Pubblica/DettaglioDgr.aspx?id=213046","Bur n. 14 del 13/02/2009, Dgr n. 213 del 03 febbraio 2009")</f>
        <v>Bur n. 14 del 13/02/2009, Dgr n. 213 del 03 febbraio 2009</v>
      </c>
    </row>
    <row r="14" spans="1:3" ht="56.25" customHeight="1">
      <c r="A14" s="16" t="s">
        <v>306</v>
      </c>
      <c r="B14" s="4" t="str">
        <f>HYPERLINK("http://www.consiglioveneto.it/crvportal/leggi/1993/93lr0060.html?numLegge=60&amp;annoLegge=1993&amp;tipoLegge=Alr","Legge regionale 28 dicembre 1993, n. 60")</f>
        <v>Legge regionale 28 dicembre 1993, n. 60</v>
      </c>
      <c r="C14" s="4" t="str">
        <f>HYPERLINK("http://bur.regione.veneto.it/BurvServices/pubblica/DettaglioDgr.aspx?id=294312","Bur n. 31 del 31 marzo 2015
Dgr.n. 2828 del 29 dicembre 2014")</f>
        <v>Bur n. 31 del 31 marzo 2015
Dgr.n. 2828 del 29 dicembre 2014</v>
      </c>
    </row>
    <row r="15" spans="1:3" ht="56.25" customHeight="1">
      <c r="A15" s="16" t="s">
        <v>307</v>
      </c>
      <c r="B15" s="4" t="str">
        <f>HYPERLINK("http://www.normattiva.it/uri-res/N2Ls?urn:nir:stato:decreto.legge:1992-02-05;104!vig=","L. del 5 febbraio 1992, n. 104")</f>
        <v>L. del 5 febbraio 1992, n. 104</v>
      </c>
      <c r="C15" s="4" t="str">
        <f>HYPERLINK("http://bur.regione.veneto.it/BurvServices/pubblica/DettaglioDgr.aspx?id=292604","Bur n. 20 del 27 febbraio 2015
Dgr. n. 2664 del 29 dicembre 2014")</f>
        <v>Bur n. 20 del 27 febbraio 2015
Dgr. n. 2664 del 29 dicembre 2014</v>
      </c>
    </row>
    <row r="16" spans="1:3" ht="56.25" customHeight="1">
      <c r="A16" s="16" t="s">
        <v>308</v>
      </c>
      <c r="B16" s="4" t="str">
        <f>HYPERLINK("http://www.consiglioveneto.it/crvportal/leggi/2005/05lr0003.html?numLegge=3&amp;annoLegge=2005&amp;tipoLegge=Alr","Legge regionale 3 gennaio 2005, n. 3")</f>
        <v>Legge regionale 3 gennaio 2005, n. 3</v>
      </c>
      <c r="C16" s="4" t="str">
        <f>HYPERLINK("http://bur.regione.veneto.it/BurvServices/Pubblica/DettaglioDgr.aspx?id=194646","Bur n. 9 del 26/01/2007 Dgr  n. 4448 del 28 dicembre 2006
")</f>
        <v xml:space="preserve">Bur n. 9 del 26/01/2007 Dgr  n. 4448 del 28 dicembre 2006
</v>
      </c>
    </row>
    <row r="17" spans="1:3" ht="56.25" customHeight="1">
      <c r="A17" s="16" t="s">
        <v>309</v>
      </c>
      <c r="B17" s="4" t="str">
        <f>HYPERLINK("http://www.consiglioveneto.it/crvportal/leggi/2010/10lr0016.html?numLegge=16&amp;annoLegge=2010&amp;tipoLegge=Alr","Legge regionale 4 marzo 2010, n. 16 ")</f>
        <v xml:space="preserve">Legge regionale 4 marzo 2010, n. 16 </v>
      </c>
      <c r="C17" s="4" t="str">
        <f>HYPERLINK("http://bur.regione.veneto.it/BurvServices/pubblica/DettaglioDgr.aspx?id=255101","Bur n. 73 del 23 agosto 2013
Dgr. n. 1480 del 12 agosto 2013")</f>
        <v>Bur n. 73 del 23 agosto 2013
Dgr. n. 1480 del 12 agosto 2013</v>
      </c>
    </row>
    <row r="18" spans="1:3" ht="56.25" customHeight="1">
      <c r="A18" s="16" t="s">
        <v>310</v>
      </c>
      <c r="B18" s="4" t="str">
        <f>HYPERLINK("http://www.consiglioveneto.it/crvportal/leggi/2007/07lr0023.html?numLegge=23&amp;annoLegge=2007&amp;tipoLegge=Alr","Legge regionale 16 agosto 2007, n. 23 - art. 8 c. 1bis")</f>
        <v>Legge regionale 16 agosto 2007, n. 23 - art. 8 c. 1bis</v>
      </c>
      <c r="C18" s="4" t="str">
        <f>HYPERLINK("http://bur.regione.veneto.it/BurvServices/pubblica/DettaglioDgr.aspx?id=254247","Bur n. 68 del 09 agosto 2013
Dgr. n. 1233 del 16 luglio 2013
")</f>
        <v xml:space="preserve">Bur n. 68 del 09 agosto 2013
Dgr. n. 1233 del 16 luglio 2013
</v>
      </c>
    </row>
    <row r="19" spans="1:3" ht="56.25" customHeight="1">
      <c r="A19" s="16" t="s">
        <v>311</v>
      </c>
      <c r="B19" s="4" t="str">
        <f>HYPERLINK("http://www.consiglioveneto.it/crvportal/leggi/2007/07lr0023.html?numLegge=23&amp;annoLegge=2007&amp;tipoLegge=Alr","Legge regionale 16 agosto 2007, n. 23, art. 8 c1bis")</f>
        <v>Legge regionale 16 agosto 2007, n. 23, art. 8 c1bis</v>
      </c>
      <c r="C19" s="4" t="str">
        <f>HYPERLINK("http://bur.regione.veneto.it/BurvServices/Pubblica/DettaglioDgr.aspx?id=242731","Bur n. 80 del 01 ottobre 2012
Dgr n. 1872 del 18 settembre 2012
")</f>
        <v xml:space="preserve">Bur n. 80 del 01 ottobre 2012
Dgr n. 1872 del 18 settembre 2012
</v>
      </c>
    </row>
  </sheetData>
  <mergeCells count="1">
    <mergeCell ref="A1:C1"/>
  </mergeCells>
  <hyperlinks>
    <hyperlink ref="B3" r:id="rId1" display="http://www.consiglioveneto.it/crvportal/leggi/2014/14lr0011.html?numLegge=11&amp;annoLegge=2014&amp;tipoLegge=Alr"/>
    <hyperlink ref="C3" r:id="rId2" display="http://bur.regione.veneto.it/BurvServices/Pubblica/DettaglioDgr.aspx?id=277925"/>
    <hyperlink ref="B4" r:id="rId3" display="http://www.consiglioveneto.it/crvportal/leggi/2014/14lr0011.html?numLegge=11&amp;annoLegge=2014&amp;tipoLegge=Alr"/>
    <hyperlink ref="C4" r:id="rId4" display="http://bur.regione.veneto.it/BurvServices/pubblica/DettaglioDgr.aspx?id=292550"/>
    <hyperlink ref="B5" r:id="rId5" display="http://bur.regione.veneto.it/BurvServices/Pubblica/DettaglioDgr.aspx?id=240571"/>
    <hyperlink ref="C5" r:id="rId6" display="http://bur.regione.veneto.it/BurvServices/Pubblica/DettaglioDgr.aspx?id=298815"/>
    <hyperlink ref="B6" r:id="rId7" display="http://www.consiglioveneto.it/crvportal/leggi/2001/01lr0005.html?numLegge=5&amp;annoLegge=2001&amp;tipoLegge=Alr"/>
    <hyperlink ref="C6" r:id="rId8" display="http://bur.regione.veneto.it/BurvServices/Pubblica/DettaglioDgr.aspx?id=291196"/>
    <hyperlink ref="B7" r:id="rId9" display="http://www.consiglioveneto.it/crvportal/leggi/2001/01lr0005.html?numLegge=5&amp;annoLegge=2001&amp;tipoLegge=Alr"/>
    <hyperlink ref="C7" r:id="rId10" display="http://bur.regione.veneto.it/BurvServices/pubblica/DettaglioDgr.aspx?id=278612"/>
    <hyperlink ref="B8" r:id="rId11" display="http://www.consiglioveneto.it/crvportal/leggi/2001/01lr0005.html?numLegge=5&amp;annoLegge=2001&amp;tipoLegge=Alr"/>
    <hyperlink ref="C8" r:id="rId12" display="http://bur.regione.veneto.it/BurvServices/Pubblica/DettaglioDgr.aspx?id=278612"/>
    <hyperlink ref="B9" r:id="rId13" display="http://www.consiglioveneto.it/crvportal/leggi/1993/93lr0060.html?numLegge=60&amp;annoLegge=1993&amp;tipoLegge=Alr"/>
    <hyperlink ref="C9" r:id="rId14" display="http://bur.regione.veneto.it/BurvServices/pubblica/DettaglioDgr.aspx?id=267013"/>
    <hyperlink ref="B10" r:id="rId15" display="http://www.salute.gov.it/imgs/C_17_normativa_781_allegato.pdf"/>
    <hyperlink ref="C10" r:id="rId16" display="http://bur.regione.veneto.it/BurvServices/Pubblica/DettaglioDgr.aspx?id=251781"/>
    <hyperlink ref="B11" r:id="rId17" display="http://www.normattiva.it/atto/caricaArticoloDefault?atto.dataPubblicazioneGazzetta=2001-01-08&amp;atto.codiceRedazionale=001G0004&amp;atto.tipoProvvedimento=LEGGE"/>
    <hyperlink ref="C11" r:id="rId18" display="http://bur.regione.veneto.it/BurvServices/pubblica/DettaglioDgr.aspx?id=309071"/>
    <hyperlink ref="B12" r:id="rId19" display="http://www.consiglioveneto.it/crvportal/leggi/1997/97lr0006.html?numLegge=6&amp;annoLegge=1997&amp;tipoLegge=Alr"/>
    <hyperlink ref="C12" r:id="rId20" display="http://bur.regione.veneto.it/BurvServices/pubblica/DettaglioDgr.aspx?id=305303"/>
    <hyperlink ref="B13" r:id="rId21" display="http://www.consiglioveneto.it/crvportal/leggi/2005/05lr0009.html?numLegge=9&amp;annoLegge=2005&amp;tipoLegge=Alr"/>
    <hyperlink ref="C13" r:id="rId22" display="http://bur.regione.veneto.it/BurvServices/Pubblica/DettaglioDgr.aspx?id=213046"/>
    <hyperlink ref="B14" r:id="rId23" display="http://www.consiglioveneto.it/crvportal/leggi/1993/93lr0060.html?numLegge=60&amp;annoLegge=1993&amp;tipoLegge=Alr"/>
    <hyperlink ref="C14" r:id="rId24" display="http://bur.regione.veneto.it/BurvServices/pubblica/DettaglioDgr.aspx?id=294312"/>
    <hyperlink ref="B15" r:id="rId25" display="http://www.normattiva.it/uri-res/N2Ls?urn:nir:stato:decreto.legge:1992-02-05;104!vig="/>
    <hyperlink ref="C15" r:id="rId26" display="http://bur.regione.veneto.it/BurvServices/pubblica/DettaglioDgr.aspx?id=292604"/>
    <hyperlink ref="B16" r:id="rId27" display="http://www.consiglioveneto.it/crvportal/leggi/2005/05lr0003.html?numLegge=3&amp;annoLegge=2005&amp;tipoLegge=Alr"/>
    <hyperlink ref="C16" r:id="rId28" display="http://bur.regione.veneto.it/BurvServices/Pubblica/DettaglioDgr.aspx?id=194646"/>
    <hyperlink ref="B17" r:id="rId29" display="http://www.consiglioveneto.it/crvportal/leggi/2010/10lr0016.html?numLegge=16&amp;annoLegge=2010&amp;tipoLegge=Alr"/>
    <hyperlink ref="C17" r:id="rId30" display="http://bur.regione.veneto.it/BurvServices/pubblica/DettaglioDgr.aspx?id=255101"/>
    <hyperlink ref="B18" r:id="rId31" display="http://www.consiglioveneto.it/crvportal/leggi/2007/07lr0023.html?numLegge=23&amp;annoLegge=2007&amp;tipoLegge=Alr"/>
    <hyperlink ref="C18" r:id="rId32" display="http://bur.regione.veneto.it/BurvServices/pubblica/DettaglioDgr.aspx?id=254247"/>
    <hyperlink ref="B19" r:id="rId33" display="http://www.consiglioveneto.it/crvportal/leggi/2007/07lr0023.html?numLegge=23&amp;annoLegge=2007&amp;tipoLegge=Alr"/>
    <hyperlink ref="C19" r:id="rId34" display="http://bur.regione.veneto.it/BurvServices/Pubblica/DettaglioDgr.aspx?id=24273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1000"/>
  <sheetViews>
    <sheetView workbookViewId="0">
      <selection sqref="A1:C1"/>
    </sheetView>
  </sheetViews>
  <sheetFormatPr defaultColWidth="46.85546875" defaultRowHeight="54" customHeight="1"/>
  <sheetData>
    <row r="1" spans="1:23" ht="45" customHeight="1">
      <c r="A1" s="50" t="s">
        <v>89</v>
      </c>
      <c r="B1" s="51"/>
      <c r="C1" s="51"/>
      <c r="D1" s="15"/>
      <c r="E1" s="15"/>
      <c r="F1" s="15"/>
      <c r="G1" s="15"/>
      <c r="H1" s="15"/>
      <c r="I1" s="15"/>
      <c r="J1" s="15"/>
      <c r="K1" s="15"/>
      <c r="L1" s="15"/>
      <c r="M1" s="15"/>
      <c r="N1" s="15"/>
      <c r="O1" s="15"/>
      <c r="P1" s="15"/>
      <c r="Q1" s="15"/>
      <c r="R1" s="15"/>
      <c r="S1" s="15"/>
      <c r="T1" s="15"/>
      <c r="U1" s="15"/>
      <c r="V1" s="15"/>
      <c r="W1" s="15"/>
    </row>
    <row r="2" spans="1:23" ht="54" customHeight="1">
      <c r="A2" s="1" t="s">
        <v>1</v>
      </c>
      <c r="B2" s="2" t="s">
        <v>2</v>
      </c>
      <c r="C2" s="2" t="s">
        <v>3</v>
      </c>
      <c r="D2" s="15"/>
      <c r="E2" s="15"/>
      <c r="F2" s="15"/>
      <c r="G2" s="15"/>
      <c r="H2" s="15"/>
      <c r="I2" s="15"/>
      <c r="J2" s="15"/>
      <c r="K2" s="15"/>
      <c r="L2" s="15"/>
      <c r="M2" s="15"/>
      <c r="N2" s="15"/>
      <c r="O2" s="15"/>
      <c r="P2" s="15"/>
      <c r="Q2" s="15"/>
      <c r="R2" s="15"/>
      <c r="S2" s="15"/>
      <c r="T2" s="15"/>
      <c r="U2" s="15"/>
      <c r="V2" s="15"/>
      <c r="W2" s="15"/>
    </row>
    <row r="3" spans="1:23" ht="54" customHeight="1">
      <c r="A3" s="16" t="s">
        <v>90</v>
      </c>
      <c r="B3" s="4" t="str">
        <f>HYPERLINK("http://www.consiglioveneto.it/crvportal/leggi/2009/09lr0017.html?numLegge=17&amp;annoLegge=2009&amp;tipoLegge=Alr","Legge regionale 7 agosto 2009, n. 17 ")</f>
        <v xml:space="preserve">Legge regionale 7 agosto 2009, n. 17 </v>
      </c>
      <c r="C3" s="4" t="str">
        <f>HYPERLINK("http://bur.regione.veneto.it/BurvServices/pubblica/DettaglioDgr.aspx?id=285520","Bur n. 108 del 11 novembre 2014
Dgr. n. 2025 del 28 ottobre 2014
")</f>
        <v xml:space="preserve">Bur n. 108 del 11 novembre 2014
Dgr. n. 2025 del 28 ottobre 2014
</v>
      </c>
      <c r="D3" s="15"/>
      <c r="E3" s="15"/>
      <c r="F3" s="15"/>
      <c r="G3" s="15"/>
      <c r="H3" s="15"/>
      <c r="I3" s="15"/>
      <c r="J3" s="15"/>
      <c r="K3" s="15"/>
      <c r="L3" s="15"/>
      <c r="M3" s="15"/>
      <c r="N3" s="15"/>
      <c r="O3" s="15"/>
      <c r="P3" s="15"/>
      <c r="Q3" s="15"/>
      <c r="R3" s="15"/>
      <c r="S3" s="15"/>
      <c r="T3" s="15"/>
      <c r="U3" s="15"/>
      <c r="V3" s="15"/>
      <c r="W3" s="15"/>
    </row>
    <row r="4" spans="1:23" ht="54" customHeight="1">
      <c r="A4" s="17" t="s">
        <v>91</v>
      </c>
      <c r="B4" s="4" t="str">
        <f>HYPERLINK("http://www.consiglioveneto.it/crvportal/leggi_storico/1989/89lr0040.html?numLegge=40&amp;annoLegge=1989&amp;tipoLegge=Alr","Legge regionale 10 ottobre 1989, n. 40, art. 15, comma 2")</f>
        <v>Legge regionale 10 ottobre 1989, n. 40, art. 15, comma 2</v>
      </c>
      <c r="C4" s="4" t="str">
        <f>HYPERLINK("http://bur.regione.veneto.it/BurvServices/Pubblica/DettaglioDgr.aspx?id=221437","Bur n. 12 del 9/02/2010 Dgr n. 4147 del 29 dicembre 2009")</f>
        <v>Bur n. 12 del 9/02/2010 Dgr n. 4147 del 29 dicembre 2009</v>
      </c>
      <c r="D4" s="15"/>
      <c r="E4" s="15"/>
      <c r="F4" s="15"/>
      <c r="G4" s="15"/>
      <c r="H4" s="15"/>
      <c r="I4" s="15"/>
      <c r="J4" s="15"/>
      <c r="K4" s="15"/>
      <c r="L4" s="15"/>
      <c r="M4" s="15"/>
      <c r="N4" s="15"/>
      <c r="O4" s="15"/>
      <c r="P4" s="15"/>
      <c r="Q4" s="15"/>
      <c r="R4" s="15"/>
      <c r="S4" s="15"/>
      <c r="T4" s="15"/>
      <c r="U4" s="15"/>
      <c r="V4" s="15"/>
      <c r="W4" s="15"/>
    </row>
    <row r="5" spans="1:23" ht="54" customHeight="1">
      <c r="A5" s="16" t="s">
        <v>92</v>
      </c>
      <c r="B5" s="4" t="str">
        <f>HYPERLINK("http://www.consiglioveneto.it/crvportal/leggi/2009/09lr0017.html?numLegge=17&amp;annoLegge=2009&amp;tipoLegge=Alr","Legge regionale 7 agosto 2009, n. 17 , art. 10")</f>
        <v>Legge regionale 7 agosto 2009, n. 17 , art. 10</v>
      </c>
      <c r="C5" s="4" t="str">
        <f>HYPERLINK("http://bur.regione.veneto.it/BurvServices/pubblica/DettaglioDgr.aspx?id=236962","Bur n. 4 del 13 gennaio 2012
Dgr.  n. 2402 del 29 dicembre 2011
")</f>
        <v xml:space="preserve">Bur n. 4 del 13 gennaio 2012
Dgr.  n. 2402 del 29 dicembre 2011
</v>
      </c>
      <c r="D5" s="15"/>
      <c r="E5" s="15"/>
      <c r="F5" s="15"/>
      <c r="G5" s="15"/>
      <c r="H5" s="15"/>
      <c r="I5" s="15"/>
      <c r="J5" s="15"/>
      <c r="K5" s="15"/>
      <c r="L5" s="15"/>
      <c r="M5" s="15"/>
      <c r="N5" s="15"/>
      <c r="O5" s="15"/>
      <c r="P5" s="15"/>
      <c r="Q5" s="15"/>
      <c r="R5" s="15"/>
      <c r="S5" s="15"/>
      <c r="T5" s="15"/>
      <c r="U5" s="15"/>
      <c r="V5" s="15"/>
      <c r="W5" s="15"/>
    </row>
    <row r="6" spans="1:23" ht="54" customHeight="1">
      <c r="A6" s="17" t="s">
        <v>93</v>
      </c>
      <c r="B6" s="4" t="str">
        <f>HYPERLINK("http://www.consiglioveneto.it/crvportal/leggi/2009/09lr0017.html?numLegge=17&amp;annoLegge=2009&amp;tipoLegge=Alr","Legge regionale 7 agosto 2009, n. 17 , art. 10")</f>
        <v>Legge regionale 7 agosto 2009, n. 17 , art. 10</v>
      </c>
      <c r="C6" s="4" t="str">
        <f>HYPERLINK("http://bur.regione.veneto.it/BurvServices/Pubblica/DettaglioDgr.aspx?id=285087","Bur n. 107 del 07 novembre 2014   Dgr. n. 2061 del 03 novembre 2014
")</f>
        <v xml:space="preserve">Bur n. 107 del 07 novembre 2014   Dgr. n. 2061 del 03 novembre 2014
</v>
      </c>
      <c r="D6" s="15"/>
      <c r="E6" s="15"/>
      <c r="F6" s="15"/>
      <c r="G6" s="15"/>
      <c r="H6" s="15"/>
      <c r="I6" s="15"/>
      <c r="J6" s="15"/>
      <c r="K6" s="15"/>
      <c r="L6" s="15"/>
      <c r="M6" s="15"/>
      <c r="N6" s="15"/>
      <c r="O6" s="15"/>
      <c r="P6" s="15"/>
      <c r="Q6" s="15"/>
      <c r="R6" s="15"/>
      <c r="S6" s="15"/>
      <c r="T6" s="15"/>
      <c r="U6" s="15"/>
      <c r="V6" s="15"/>
      <c r="W6" s="15"/>
    </row>
    <row r="7" spans="1:23" ht="54" customHeight="1">
      <c r="A7" s="16" t="s">
        <v>94</v>
      </c>
      <c r="B7" s="4" t="str">
        <f>HYPERLINK("http://bur.regione.veneto.it/BurvServices/Pubblica/DettaglioDcr.aspx?id=177192","Piano Regionale di  Tutela e Risanamento dell’Atmosfera (P.R.T.R.A.).
Bur n. 130 del 21 dicembre 2004 Del.azione del Consiglio Regionale n. 57 del 11 novembre 2004
")</f>
        <v xml:space="preserve">Piano Regionale di  Tutela e Risanamento dell’Atmosfera (P.R.T.R.A.).
Bur n. 130 del 21 dicembre 2004 Del.azione del Consiglio Regionale n. 57 del 11 novembre 2004
</v>
      </c>
      <c r="C7" s="4" t="str">
        <f>HYPERLINK("http://bur.regione.veneto.it/BurvServices/pubblica/DettaglioDgr.aspx?id=282807","Bur n. 95 del 03 ottobre 2014
Dgr. n. 1754 del 29 settembre 2014")</f>
        <v>Bur n. 95 del 03 ottobre 2014
Dgr. n. 1754 del 29 settembre 2014</v>
      </c>
      <c r="D7" s="15"/>
      <c r="E7" s="15"/>
      <c r="F7" s="15"/>
      <c r="G7" s="15"/>
      <c r="H7" s="15"/>
      <c r="I7" s="15"/>
      <c r="J7" s="15"/>
      <c r="K7" s="15"/>
      <c r="L7" s="15"/>
      <c r="M7" s="15"/>
      <c r="N7" s="15"/>
      <c r="O7" s="15"/>
      <c r="P7" s="15"/>
      <c r="Q7" s="15"/>
      <c r="R7" s="15"/>
      <c r="S7" s="15"/>
      <c r="T7" s="15"/>
      <c r="U7" s="15"/>
      <c r="V7" s="15"/>
      <c r="W7" s="15"/>
    </row>
    <row r="8" spans="1:23" ht="54" customHeight="1">
      <c r="A8" s="16" t="s">
        <v>95</v>
      </c>
      <c r="B8" s="4" t="str">
        <f>HYPERLINK("http://www.consiglioveneto.it/crvportal/leggi/2013/13lr0003.html?numLegge=3&amp;annoLegge=2013&amp;tipoLegge=Alr","Legge regionale 5 aprile 2013, n. 3, art. 43")</f>
        <v>Legge regionale 5 aprile 2013, n. 3, art. 43</v>
      </c>
      <c r="C8" s="4" t="str">
        <f>HYPERLINK("http://bur.regione.veneto.it/BurvServices/pubblica/DettaglioDgr.aspx?id=285089","Bur n. 107 del 07 novembre 2014
Dgr.  n. 2065 del 03 novembre 2014
")</f>
        <v xml:space="preserve">Bur n. 107 del 07 novembre 2014
Dgr.  n. 2065 del 03 novembre 2014
</v>
      </c>
      <c r="D8" s="15"/>
      <c r="E8" s="15"/>
      <c r="F8" s="15"/>
      <c r="G8" s="15"/>
      <c r="H8" s="15"/>
      <c r="I8" s="15"/>
      <c r="J8" s="15"/>
      <c r="K8" s="15"/>
      <c r="L8" s="15"/>
      <c r="M8" s="15"/>
      <c r="N8" s="15"/>
      <c r="O8" s="15"/>
      <c r="P8" s="15"/>
      <c r="Q8" s="15"/>
      <c r="R8" s="15"/>
      <c r="S8" s="15"/>
      <c r="T8" s="15"/>
      <c r="U8" s="15"/>
      <c r="V8" s="15"/>
      <c r="W8" s="15"/>
    </row>
    <row r="9" spans="1:23" ht="54" customHeight="1">
      <c r="A9" s="17" t="s">
        <v>96</v>
      </c>
      <c r="B9" s="4" t="str">
        <f>HYPERLINK("http://bur.regione.veneto.it/BurvServices/Pubblica/DettaglioDcr.aspx?id=177192","Piano Regionale di  Tutela e Risanamento dell’Atmosfera (P.R.T.R.A.).
Bur n. 130 del 21 dicembre 2004 Del.azione del Consiglio Regionale n. 57 del 11 novembre 2004
")</f>
        <v xml:space="preserve">Piano Regionale di  Tutela e Risanamento dell’Atmosfera (P.R.T.R.A.).
Bur n. 130 del 21 dicembre 2004 Del.azione del Consiglio Regionale n. 57 del 11 novembre 2004
</v>
      </c>
      <c r="C9" s="4" t="str">
        <f>HYPERLINK("http://bur.regione.veneto.it/BurvServices/pubblica/DettaglioDgr.aspx?id=279569","Bur n. 77 del 08 agosto 2014
Dgr. n. 1440 del 05 agosto 2014")</f>
        <v>Bur n. 77 del 08 agosto 2014
Dgr. n. 1440 del 05 agosto 2014</v>
      </c>
      <c r="D9" s="15"/>
      <c r="E9" s="15"/>
      <c r="F9" s="15"/>
      <c r="G9" s="15"/>
      <c r="H9" s="15"/>
      <c r="I9" s="15"/>
      <c r="J9" s="15"/>
      <c r="K9" s="15"/>
      <c r="L9" s="15"/>
      <c r="M9" s="15"/>
      <c r="N9" s="15"/>
      <c r="O9" s="15"/>
      <c r="P9" s="15"/>
      <c r="Q9" s="15"/>
      <c r="R9" s="15"/>
      <c r="S9" s="15"/>
      <c r="T9" s="15"/>
      <c r="U9" s="15"/>
      <c r="V9" s="15"/>
      <c r="W9" s="15"/>
    </row>
    <row r="10" spans="1:23" ht="54" customHeight="1">
      <c r="A10" s="17" t="s">
        <v>97</v>
      </c>
      <c r="B10" s="4" t="str">
        <f>HYPERLINK("http://www.consiglioveneto.it/crvportal/leggi/2011/11lr0025.html?numLegge=25&amp;annoLegge=2011&amp;tipoLegge=Alr","Legge regionale 11 novembre 2011, n. 25
")</f>
        <v xml:space="preserve">Legge regionale 11 novembre 2011, n. 25
</v>
      </c>
      <c r="C10" s="4" t="str">
        <f>HYPERLINK("http://bur.regione.veneto.it/BurvServices/pubblica/DettaglioDgr.aspx?id=279166","Bur n. 79 del 14 agosto 2014
Dgr. n. 1343 del 28 luglio 2014
")</f>
        <v xml:space="preserve">Bur n. 79 del 14 agosto 2014
Dgr. n. 1343 del 28 luglio 2014
</v>
      </c>
      <c r="D10" s="15"/>
      <c r="E10" s="15"/>
      <c r="F10" s="15"/>
      <c r="G10" s="15"/>
      <c r="H10" s="15"/>
      <c r="I10" s="15"/>
      <c r="J10" s="15"/>
      <c r="K10" s="15"/>
      <c r="L10" s="15"/>
      <c r="M10" s="15"/>
      <c r="N10" s="15"/>
      <c r="O10" s="15"/>
      <c r="P10" s="15"/>
      <c r="Q10" s="15"/>
      <c r="R10" s="15"/>
      <c r="S10" s="15"/>
      <c r="T10" s="15"/>
      <c r="U10" s="15"/>
      <c r="V10" s="15"/>
      <c r="W10" s="15"/>
    </row>
    <row r="11" spans="1:23" ht="54" customHeight="1">
      <c r="A11" s="16" t="s">
        <v>98</v>
      </c>
      <c r="B11" s="4" t="str">
        <f>HYPERLINK("http://www.consiglioveneto.it/crvportal/leggi/2000/00lr0003.html?numLegge=3&amp;annoLegge=2000&amp;tipoLegge=Alr","Legge regionale 21 gennaio 2000, n. 3, art. 48")</f>
        <v>Legge regionale 21 gennaio 2000, n. 3, art. 48</v>
      </c>
      <c r="C11" s="4" t="str">
        <f>HYPERLINK("http://bur.regione.veneto.it/BurvServices/pubblica/DettaglioDgr.aspx?id=279168","Bur n. 79 del 14 agosto 2014
Dgr. n. 1346 del 28 luglio 2014")</f>
        <v>Bur n. 79 del 14 agosto 2014
Dgr. n. 1346 del 28 luglio 2014</v>
      </c>
      <c r="D11" s="15"/>
      <c r="E11" s="15"/>
      <c r="F11" s="15"/>
      <c r="G11" s="15"/>
      <c r="H11" s="15"/>
      <c r="I11" s="15"/>
      <c r="J11" s="15"/>
      <c r="K11" s="15"/>
      <c r="L11" s="15"/>
      <c r="M11" s="15"/>
      <c r="N11" s="15"/>
      <c r="O11" s="15"/>
      <c r="P11" s="15"/>
      <c r="Q11" s="15"/>
      <c r="R11" s="15"/>
      <c r="S11" s="15"/>
      <c r="T11" s="15"/>
      <c r="U11" s="15"/>
      <c r="V11" s="15"/>
      <c r="W11" s="15"/>
    </row>
    <row r="12" spans="1:23" ht="54" customHeight="1">
      <c r="A12" s="17" t="s">
        <v>99</v>
      </c>
      <c r="B12" s="4" t="str">
        <f>HYPERLINK("http://www.consiglioveneto.it/crvportal/leggi/2013/13lr0003.html?numLegge=3&amp;annoLegge=2013&amp;tipoLegge=Alr","Legge regionale 5 aprile 2013, n. 3")</f>
        <v>Legge regionale 5 aprile 2013, n. 3</v>
      </c>
      <c r="C12" s="4" t="str">
        <f>HYPERLINK("http://bur.regione.veneto.it/BurvServices/pubblica/DettaglioDgr.aspx?id=258212","Bur n. 82 del 27 settembre 2013
DGR. n. 1608 del 10 settembre 2013")</f>
        <v>Bur n. 82 del 27 settembre 2013
DGR. n. 1608 del 10 settembre 2013</v>
      </c>
      <c r="D12" s="15"/>
      <c r="E12" s="15"/>
      <c r="F12" s="15"/>
      <c r="G12" s="15"/>
      <c r="H12" s="15"/>
      <c r="I12" s="15"/>
      <c r="J12" s="15"/>
      <c r="K12" s="15"/>
      <c r="L12" s="15"/>
      <c r="M12" s="15"/>
      <c r="N12" s="15"/>
      <c r="O12" s="15"/>
      <c r="P12" s="15"/>
      <c r="Q12" s="15"/>
      <c r="R12" s="15"/>
      <c r="S12" s="15"/>
      <c r="T12" s="15"/>
      <c r="U12" s="15"/>
      <c r="V12" s="15"/>
      <c r="W12" s="15"/>
    </row>
    <row r="13" spans="1:23" ht="54" customHeight="1">
      <c r="A13" s="16" t="s">
        <v>100</v>
      </c>
      <c r="B13" s="4" t="str">
        <f>HYPERLINK("http://www.consiglioveneto.it/crvportal/leggi/2009/09lr0001.html?numLegge=1&amp;annoLegge=2009&amp;tipoLegge=Alr","Legge regionale 12 gennaio 2009, n. 1, art. 20")</f>
        <v>Legge regionale 12 gennaio 2009, n. 1, art. 20</v>
      </c>
      <c r="C13" s="4" t="str">
        <f>HYPERLINK("http://bur.regione.veneto.it/BurvServices/pubblica/DettaglioDgr.aspx?id=241668","Bur n. 63 del 10/08/2012
Dgr n. 1545 del 31 luglio 2012
")</f>
        <v xml:space="preserve">Bur n. 63 del 10/08/2012
Dgr n. 1545 del 31 luglio 2012
</v>
      </c>
      <c r="D13" s="15"/>
      <c r="E13" s="15"/>
      <c r="F13" s="15"/>
      <c r="G13" s="15"/>
      <c r="H13" s="15"/>
      <c r="I13" s="15"/>
      <c r="J13" s="15"/>
      <c r="K13" s="15"/>
      <c r="L13" s="15"/>
      <c r="M13" s="15"/>
      <c r="N13" s="15"/>
      <c r="O13" s="15"/>
      <c r="P13" s="15"/>
      <c r="Q13" s="15"/>
      <c r="R13" s="15"/>
      <c r="S13" s="15"/>
      <c r="T13" s="15"/>
      <c r="U13" s="15"/>
      <c r="V13" s="15"/>
      <c r="W13" s="15"/>
    </row>
    <row r="14" spans="1:23" ht="54" customHeight="1">
      <c r="A14" s="15"/>
      <c r="B14" s="15"/>
      <c r="C14" s="15"/>
      <c r="D14" s="15"/>
      <c r="E14" s="15"/>
      <c r="F14" s="15"/>
      <c r="G14" s="15"/>
      <c r="H14" s="15"/>
      <c r="I14" s="15"/>
      <c r="J14" s="15"/>
      <c r="K14" s="15"/>
      <c r="L14" s="15"/>
      <c r="M14" s="15"/>
      <c r="N14" s="15"/>
      <c r="O14" s="15"/>
      <c r="P14" s="15"/>
      <c r="Q14" s="15"/>
      <c r="R14" s="15"/>
      <c r="S14" s="15"/>
      <c r="T14" s="15"/>
      <c r="U14" s="15"/>
      <c r="V14" s="15"/>
      <c r="W14" s="15"/>
    </row>
    <row r="15" spans="1:23" ht="54" customHeight="1">
      <c r="A15" s="15"/>
      <c r="B15" s="15"/>
      <c r="C15" s="15"/>
      <c r="D15" s="15"/>
      <c r="E15" s="15"/>
      <c r="F15" s="15"/>
      <c r="G15" s="15"/>
      <c r="H15" s="15"/>
      <c r="I15" s="15"/>
      <c r="J15" s="15"/>
      <c r="K15" s="15"/>
      <c r="L15" s="15"/>
      <c r="M15" s="15"/>
      <c r="N15" s="15"/>
      <c r="O15" s="15"/>
      <c r="P15" s="15"/>
      <c r="Q15" s="15"/>
      <c r="R15" s="15"/>
      <c r="S15" s="15"/>
      <c r="T15" s="15"/>
      <c r="U15" s="15"/>
      <c r="V15" s="15"/>
      <c r="W15" s="15"/>
    </row>
    <row r="16" spans="1:23" ht="54" customHeight="1">
      <c r="A16" s="15"/>
      <c r="B16" s="15"/>
      <c r="C16" s="15"/>
      <c r="D16" s="15"/>
      <c r="E16" s="15"/>
      <c r="F16" s="15"/>
      <c r="G16" s="15"/>
      <c r="H16" s="15"/>
      <c r="I16" s="15"/>
      <c r="J16" s="15"/>
      <c r="K16" s="15"/>
      <c r="L16" s="15"/>
      <c r="M16" s="15"/>
      <c r="N16" s="15"/>
      <c r="O16" s="15"/>
      <c r="P16" s="15"/>
      <c r="Q16" s="15"/>
      <c r="R16" s="15"/>
      <c r="S16" s="15"/>
      <c r="T16" s="15"/>
      <c r="U16" s="15"/>
      <c r="V16" s="15"/>
      <c r="W16" s="15"/>
    </row>
    <row r="17" spans="1:23" ht="54" customHeight="1">
      <c r="A17" s="15"/>
      <c r="B17" s="15"/>
      <c r="C17" s="15"/>
      <c r="D17" s="15"/>
      <c r="E17" s="15"/>
      <c r="F17" s="15"/>
      <c r="G17" s="15"/>
      <c r="H17" s="15"/>
      <c r="I17" s="15"/>
      <c r="J17" s="15"/>
      <c r="K17" s="15"/>
      <c r="L17" s="15"/>
      <c r="M17" s="15"/>
      <c r="N17" s="15"/>
      <c r="O17" s="15"/>
      <c r="P17" s="15"/>
      <c r="Q17" s="15"/>
      <c r="R17" s="15"/>
      <c r="S17" s="15"/>
      <c r="T17" s="15"/>
      <c r="U17" s="15"/>
      <c r="V17" s="15"/>
      <c r="W17" s="15"/>
    </row>
    <row r="18" spans="1:23" ht="54" customHeight="1">
      <c r="A18" s="15"/>
      <c r="B18" s="15"/>
      <c r="C18" s="15"/>
      <c r="D18" s="15"/>
      <c r="E18" s="15"/>
      <c r="F18" s="15"/>
      <c r="G18" s="15"/>
      <c r="H18" s="15"/>
      <c r="I18" s="15"/>
      <c r="J18" s="15"/>
      <c r="K18" s="15"/>
      <c r="L18" s="15"/>
      <c r="M18" s="15"/>
      <c r="N18" s="15"/>
      <c r="O18" s="15"/>
      <c r="P18" s="15"/>
      <c r="Q18" s="15"/>
      <c r="R18" s="15"/>
      <c r="S18" s="15"/>
      <c r="T18" s="15"/>
      <c r="U18" s="15"/>
      <c r="V18" s="15"/>
      <c r="W18" s="15"/>
    </row>
    <row r="19" spans="1:23" ht="54" customHeight="1">
      <c r="A19" s="15"/>
      <c r="B19" s="15"/>
      <c r="C19" s="15"/>
      <c r="D19" s="15"/>
      <c r="E19" s="15"/>
      <c r="F19" s="15"/>
      <c r="G19" s="15"/>
      <c r="H19" s="15"/>
      <c r="I19" s="15"/>
      <c r="J19" s="15"/>
      <c r="K19" s="15"/>
      <c r="L19" s="15"/>
      <c r="M19" s="15"/>
      <c r="N19" s="15"/>
      <c r="O19" s="15"/>
      <c r="P19" s="15"/>
      <c r="Q19" s="15"/>
      <c r="R19" s="15"/>
      <c r="S19" s="15"/>
      <c r="T19" s="15"/>
      <c r="U19" s="15"/>
      <c r="V19" s="15"/>
      <c r="W19" s="15"/>
    </row>
    <row r="20" spans="1:23" ht="54" customHeight="1">
      <c r="A20" s="15"/>
      <c r="B20" s="15"/>
      <c r="C20" s="15"/>
      <c r="D20" s="15"/>
      <c r="E20" s="15"/>
      <c r="F20" s="15"/>
      <c r="G20" s="15"/>
      <c r="H20" s="15"/>
      <c r="I20" s="15"/>
      <c r="J20" s="15"/>
      <c r="K20" s="15"/>
      <c r="L20" s="15"/>
      <c r="M20" s="15"/>
      <c r="N20" s="15"/>
      <c r="O20" s="15"/>
      <c r="P20" s="15"/>
      <c r="Q20" s="15"/>
      <c r="R20" s="15"/>
      <c r="S20" s="15"/>
      <c r="T20" s="15"/>
      <c r="U20" s="15"/>
      <c r="V20" s="15"/>
      <c r="W20" s="15"/>
    </row>
    <row r="21" spans="1:23" ht="54" customHeight="1">
      <c r="A21" s="15"/>
      <c r="B21" s="15"/>
      <c r="C21" s="15"/>
      <c r="D21" s="15"/>
      <c r="E21" s="15"/>
      <c r="F21" s="15"/>
      <c r="G21" s="15"/>
      <c r="H21" s="15"/>
      <c r="I21" s="15"/>
      <c r="J21" s="15"/>
      <c r="K21" s="15"/>
      <c r="L21" s="15"/>
      <c r="M21" s="15"/>
      <c r="N21" s="15"/>
      <c r="O21" s="15"/>
      <c r="P21" s="15"/>
      <c r="Q21" s="15"/>
      <c r="R21" s="15"/>
      <c r="S21" s="15"/>
      <c r="T21" s="15"/>
      <c r="U21" s="15"/>
      <c r="V21" s="15"/>
      <c r="W21" s="15"/>
    </row>
    <row r="22" spans="1:23" ht="54" customHeight="1">
      <c r="A22" s="15"/>
      <c r="B22" s="15"/>
      <c r="C22" s="15"/>
      <c r="D22" s="15"/>
      <c r="E22" s="15"/>
      <c r="F22" s="15"/>
      <c r="G22" s="15"/>
      <c r="H22" s="15"/>
      <c r="I22" s="15"/>
      <c r="J22" s="15"/>
      <c r="K22" s="15"/>
      <c r="L22" s="15"/>
      <c r="M22" s="15"/>
      <c r="N22" s="15"/>
      <c r="O22" s="15"/>
      <c r="P22" s="15"/>
      <c r="Q22" s="15"/>
      <c r="R22" s="15"/>
      <c r="S22" s="15"/>
      <c r="T22" s="15"/>
      <c r="U22" s="15"/>
      <c r="V22" s="15"/>
      <c r="W22" s="15"/>
    </row>
    <row r="23" spans="1:23" ht="54" customHeight="1">
      <c r="A23" s="15"/>
      <c r="B23" s="15"/>
      <c r="C23" s="15"/>
      <c r="D23" s="15"/>
      <c r="E23" s="15"/>
      <c r="F23" s="15"/>
      <c r="G23" s="15"/>
      <c r="H23" s="15"/>
      <c r="I23" s="15"/>
      <c r="J23" s="15"/>
      <c r="K23" s="15"/>
      <c r="L23" s="15"/>
      <c r="M23" s="15"/>
      <c r="N23" s="15"/>
      <c r="O23" s="15"/>
      <c r="P23" s="15"/>
      <c r="Q23" s="15"/>
      <c r="R23" s="15"/>
      <c r="S23" s="15"/>
      <c r="T23" s="15"/>
      <c r="U23" s="15"/>
      <c r="V23" s="15"/>
      <c r="W23" s="15"/>
    </row>
    <row r="24" spans="1:23" ht="54" customHeight="1">
      <c r="A24" s="15"/>
      <c r="B24" s="15"/>
      <c r="C24" s="15"/>
      <c r="D24" s="15"/>
      <c r="E24" s="15"/>
      <c r="F24" s="15"/>
      <c r="G24" s="15"/>
      <c r="H24" s="15"/>
      <c r="I24" s="15"/>
      <c r="J24" s="15"/>
      <c r="K24" s="15"/>
      <c r="L24" s="15"/>
      <c r="M24" s="15"/>
      <c r="N24" s="15"/>
      <c r="O24" s="15"/>
      <c r="P24" s="15"/>
      <c r="Q24" s="15"/>
      <c r="R24" s="15"/>
      <c r="S24" s="15"/>
      <c r="T24" s="15"/>
      <c r="U24" s="15"/>
      <c r="V24" s="15"/>
      <c r="W24" s="15"/>
    </row>
    <row r="25" spans="1:23" ht="54" customHeight="1">
      <c r="A25" s="15"/>
      <c r="B25" s="15"/>
      <c r="C25" s="15"/>
      <c r="D25" s="15"/>
      <c r="E25" s="15"/>
      <c r="F25" s="15"/>
      <c r="G25" s="15"/>
      <c r="H25" s="15"/>
      <c r="I25" s="15"/>
      <c r="J25" s="15"/>
      <c r="K25" s="15"/>
      <c r="L25" s="15"/>
      <c r="M25" s="15"/>
      <c r="N25" s="15"/>
      <c r="O25" s="15"/>
      <c r="P25" s="15"/>
      <c r="Q25" s="15"/>
      <c r="R25" s="15"/>
      <c r="S25" s="15"/>
      <c r="T25" s="15"/>
      <c r="U25" s="15"/>
      <c r="V25" s="15"/>
      <c r="W25" s="15"/>
    </row>
    <row r="26" spans="1:23" ht="54" customHeight="1">
      <c r="A26" s="15"/>
      <c r="B26" s="15"/>
      <c r="C26" s="15"/>
      <c r="D26" s="15"/>
      <c r="E26" s="15"/>
      <c r="F26" s="15"/>
      <c r="G26" s="15"/>
      <c r="H26" s="15"/>
      <c r="I26" s="15"/>
      <c r="J26" s="15"/>
      <c r="K26" s="15"/>
      <c r="L26" s="15"/>
      <c r="M26" s="15"/>
      <c r="N26" s="15"/>
      <c r="O26" s="15"/>
      <c r="P26" s="15"/>
      <c r="Q26" s="15"/>
      <c r="R26" s="15"/>
      <c r="S26" s="15"/>
      <c r="T26" s="15"/>
      <c r="U26" s="15"/>
      <c r="V26" s="15"/>
      <c r="W26" s="15"/>
    </row>
    <row r="27" spans="1:23" ht="54" customHeight="1">
      <c r="A27" s="15"/>
      <c r="B27" s="15"/>
      <c r="C27" s="15"/>
      <c r="D27" s="15"/>
      <c r="E27" s="15"/>
      <c r="F27" s="15"/>
      <c r="G27" s="15"/>
      <c r="H27" s="15"/>
      <c r="I27" s="15"/>
      <c r="J27" s="15"/>
      <c r="K27" s="15"/>
      <c r="L27" s="15"/>
      <c r="M27" s="15"/>
      <c r="N27" s="15"/>
      <c r="O27" s="15"/>
      <c r="P27" s="15"/>
      <c r="Q27" s="15"/>
      <c r="R27" s="15"/>
      <c r="S27" s="15"/>
      <c r="T27" s="15"/>
      <c r="U27" s="15"/>
      <c r="V27" s="15"/>
      <c r="W27" s="15"/>
    </row>
    <row r="28" spans="1:23" ht="54" customHeight="1">
      <c r="A28" s="15"/>
      <c r="B28" s="15"/>
      <c r="C28" s="15"/>
      <c r="D28" s="15"/>
      <c r="E28" s="15"/>
      <c r="F28" s="15"/>
      <c r="G28" s="15"/>
      <c r="H28" s="15"/>
      <c r="I28" s="15"/>
      <c r="J28" s="15"/>
      <c r="K28" s="15"/>
      <c r="L28" s="15"/>
      <c r="M28" s="15"/>
      <c r="N28" s="15"/>
      <c r="O28" s="15"/>
      <c r="P28" s="15"/>
      <c r="Q28" s="15"/>
      <c r="R28" s="15"/>
      <c r="S28" s="15"/>
      <c r="T28" s="15"/>
      <c r="U28" s="15"/>
      <c r="V28" s="15"/>
      <c r="W28" s="15"/>
    </row>
    <row r="29" spans="1:23" ht="54" customHeight="1">
      <c r="A29" s="15"/>
      <c r="B29" s="15"/>
      <c r="C29" s="15"/>
      <c r="D29" s="15"/>
      <c r="E29" s="15"/>
      <c r="F29" s="15"/>
      <c r="G29" s="15"/>
      <c r="H29" s="15"/>
      <c r="I29" s="15"/>
      <c r="J29" s="15"/>
      <c r="K29" s="15"/>
      <c r="L29" s="15"/>
      <c r="M29" s="15"/>
      <c r="N29" s="15"/>
      <c r="O29" s="15"/>
      <c r="P29" s="15"/>
      <c r="Q29" s="15"/>
      <c r="R29" s="15"/>
      <c r="S29" s="15"/>
      <c r="T29" s="15"/>
      <c r="U29" s="15"/>
      <c r="V29" s="15"/>
      <c r="W29" s="15"/>
    </row>
    <row r="30" spans="1:23" ht="54" customHeight="1">
      <c r="A30" s="15"/>
      <c r="B30" s="15"/>
      <c r="C30" s="15"/>
      <c r="D30" s="15"/>
      <c r="E30" s="15"/>
      <c r="F30" s="15"/>
      <c r="G30" s="15"/>
      <c r="H30" s="15"/>
      <c r="I30" s="15"/>
      <c r="J30" s="15"/>
      <c r="K30" s="15"/>
      <c r="L30" s="15"/>
      <c r="M30" s="15"/>
      <c r="N30" s="15"/>
      <c r="O30" s="15"/>
      <c r="P30" s="15"/>
      <c r="Q30" s="15"/>
      <c r="R30" s="15"/>
      <c r="S30" s="15"/>
      <c r="T30" s="15"/>
      <c r="U30" s="15"/>
      <c r="V30" s="15"/>
      <c r="W30" s="15"/>
    </row>
    <row r="31" spans="1:23" ht="54" customHeight="1">
      <c r="A31" s="15"/>
      <c r="B31" s="15"/>
      <c r="C31" s="15"/>
      <c r="D31" s="15"/>
      <c r="E31" s="15"/>
      <c r="F31" s="15"/>
      <c r="G31" s="15"/>
      <c r="H31" s="15"/>
      <c r="I31" s="15"/>
      <c r="J31" s="15"/>
      <c r="K31" s="15"/>
      <c r="L31" s="15"/>
      <c r="M31" s="15"/>
      <c r="N31" s="15"/>
      <c r="O31" s="15"/>
      <c r="P31" s="15"/>
      <c r="Q31" s="15"/>
      <c r="R31" s="15"/>
      <c r="S31" s="15"/>
      <c r="T31" s="15"/>
      <c r="U31" s="15"/>
      <c r="V31" s="15"/>
      <c r="W31" s="15"/>
    </row>
    <row r="32" spans="1:23" ht="54" customHeight="1">
      <c r="A32" s="15"/>
      <c r="B32" s="15"/>
      <c r="C32" s="15"/>
      <c r="D32" s="15"/>
      <c r="E32" s="15"/>
      <c r="F32" s="15"/>
      <c r="G32" s="15"/>
      <c r="H32" s="15"/>
      <c r="I32" s="15"/>
      <c r="J32" s="15"/>
      <c r="K32" s="15"/>
      <c r="L32" s="15"/>
      <c r="M32" s="15"/>
      <c r="N32" s="15"/>
      <c r="O32" s="15"/>
      <c r="P32" s="15"/>
      <c r="Q32" s="15"/>
      <c r="R32" s="15"/>
      <c r="S32" s="15"/>
      <c r="T32" s="15"/>
      <c r="U32" s="15"/>
      <c r="V32" s="15"/>
      <c r="W32" s="15"/>
    </row>
    <row r="33" spans="1:23" ht="54" customHeight="1">
      <c r="A33" s="15"/>
      <c r="B33" s="15"/>
      <c r="C33" s="15"/>
      <c r="D33" s="15"/>
      <c r="E33" s="15"/>
      <c r="F33" s="15"/>
      <c r="G33" s="15"/>
      <c r="H33" s="15"/>
      <c r="I33" s="15"/>
      <c r="J33" s="15"/>
      <c r="K33" s="15"/>
      <c r="L33" s="15"/>
      <c r="M33" s="15"/>
      <c r="N33" s="15"/>
      <c r="O33" s="15"/>
      <c r="P33" s="15"/>
      <c r="Q33" s="15"/>
      <c r="R33" s="15"/>
      <c r="S33" s="15"/>
      <c r="T33" s="15"/>
      <c r="U33" s="15"/>
      <c r="V33" s="15"/>
      <c r="W33" s="15"/>
    </row>
    <row r="34" spans="1:23" ht="54" customHeight="1">
      <c r="A34" s="15"/>
      <c r="B34" s="15"/>
      <c r="C34" s="15"/>
      <c r="D34" s="15"/>
      <c r="E34" s="15"/>
      <c r="F34" s="15"/>
      <c r="G34" s="15"/>
      <c r="H34" s="15"/>
      <c r="I34" s="15"/>
      <c r="J34" s="15"/>
      <c r="K34" s="15"/>
      <c r="L34" s="15"/>
      <c r="M34" s="15"/>
      <c r="N34" s="15"/>
      <c r="O34" s="15"/>
      <c r="P34" s="15"/>
      <c r="Q34" s="15"/>
      <c r="R34" s="15"/>
      <c r="S34" s="15"/>
      <c r="T34" s="15"/>
      <c r="U34" s="15"/>
      <c r="V34" s="15"/>
      <c r="W34" s="15"/>
    </row>
    <row r="35" spans="1:23" ht="54" customHeight="1">
      <c r="A35" s="15"/>
      <c r="B35" s="15"/>
      <c r="C35" s="15"/>
      <c r="D35" s="15"/>
      <c r="E35" s="15"/>
      <c r="F35" s="15"/>
      <c r="G35" s="15"/>
      <c r="H35" s="15"/>
      <c r="I35" s="15"/>
      <c r="J35" s="15"/>
      <c r="K35" s="15"/>
      <c r="L35" s="15"/>
      <c r="M35" s="15"/>
      <c r="N35" s="15"/>
      <c r="O35" s="15"/>
      <c r="P35" s="15"/>
      <c r="Q35" s="15"/>
      <c r="R35" s="15"/>
      <c r="S35" s="15"/>
      <c r="T35" s="15"/>
      <c r="U35" s="15"/>
      <c r="V35" s="15"/>
      <c r="W35" s="15"/>
    </row>
    <row r="36" spans="1:23" ht="54" customHeight="1">
      <c r="A36" s="15"/>
      <c r="B36" s="15"/>
      <c r="C36" s="15"/>
      <c r="D36" s="15"/>
      <c r="E36" s="15"/>
      <c r="F36" s="15"/>
      <c r="G36" s="15"/>
      <c r="H36" s="15"/>
      <c r="I36" s="15"/>
      <c r="J36" s="15"/>
      <c r="K36" s="15"/>
      <c r="L36" s="15"/>
      <c r="M36" s="15"/>
      <c r="N36" s="15"/>
      <c r="O36" s="15"/>
      <c r="P36" s="15"/>
      <c r="Q36" s="15"/>
      <c r="R36" s="15"/>
      <c r="S36" s="15"/>
      <c r="T36" s="15"/>
      <c r="U36" s="15"/>
      <c r="V36" s="15"/>
      <c r="W36" s="15"/>
    </row>
    <row r="37" spans="1:23" ht="54" customHeight="1">
      <c r="A37" s="15"/>
      <c r="B37" s="15"/>
      <c r="C37" s="15"/>
      <c r="D37" s="15"/>
      <c r="E37" s="15"/>
      <c r="F37" s="15"/>
      <c r="G37" s="15"/>
      <c r="H37" s="15"/>
      <c r="I37" s="15"/>
      <c r="J37" s="15"/>
      <c r="K37" s="15"/>
      <c r="L37" s="15"/>
      <c r="M37" s="15"/>
      <c r="N37" s="15"/>
      <c r="O37" s="15"/>
      <c r="P37" s="15"/>
      <c r="Q37" s="15"/>
      <c r="R37" s="15"/>
      <c r="S37" s="15"/>
      <c r="T37" s="15"/>
      <c r="U37" s="15"/>
      <c r="V37" s="15"/>
      <c r="W37" s="15"/>
    </row>
    <row r="38" spans="1:23" ht="54" customHeight="1">
      <c r="A38" s="15"/>
      <c r="B38" s="15"/>
      <c r="C38" s="15"/>
      <c r="D38" s="15"/>
      <c r="E38" s="15"/>
      <c r="F38" s="15"/>
      <c r="G38" s="15"/>
      <c r="H38" s="15"/>
      <c r="I38" s="15"/>
      <c r="J38" s="15"/>
      <c r="K38" s="15"/>
      <c r="L38" s="15"/>
      <c r="M38" s="15"/>
      <c r="N38" s="15"/>
      <c r="O38" s="15"/>
      <c r="P38" s="15"/>
      <c r="Q38" s="15"/>
      <c r="R38" s="15"/>
      <c r="S38" s="15"/>
      <c r="T38" s="15"/>
      <c r="U38" s="15"/>
      <c r="V38" s="15"/>
      <c r="W38" s="15"/>
    </row>
    <row r="39" spans="1:23" ht="54" customHeight="1">
      <c r="A39" s="15"/>
      <c r="B39" s="15"/>
      <c r="C39" s="15"/>
      <c r="D39" s="15"/>
      <c r="E39" s="15"/>
      <c r="F39" s="15"/>
      <c r="G39" s="15"/>
      <c r="H39" s="15"/>
      <c r="I39" s="15"/>
      <c r="J39" s="15"/>
      <c r="K39" s="15"/>
      <c r="L39" s="15"/>
      <c r="M39" s="15"/>
      <c r="N39" s="15"/>
      <c r="O39" s="15"/>
      <c r="P39" s="15"/>
      <c r="Q39" s="15"/>
      <c r="R39" s="15"/>
      <c r="S39" s="15"/>
      <c r="T39" s="15"/>
      <c r="U39" s="15"/>
      <c r="V39" s="15"/>
      <c r="W39" s="15"/>
    </row>
    <row r="40" spans="1:23" ht="54" customHeight="1">
      <c r="A40" s="15"/>
      <c r="B40" s="15"/>
      <c r="C40" s="15"/>
      <c r="D40" s="15"/>
      <c r="E40" s="15"/>
      <c r="F40" s="15"/>
      <c r="G40" s="15"/>
      <c r="H40" s="15"/>
      <c r="I40" s="15"/>
      <c r="J40" s="15"/>
      <c r="K40" s="15"/>
      <c r="L40" s="15"/>
      <c r="M40" s="15"/>
      <c r="N40" s="15"/>
      <c r="O40" s="15"/>
      <c r="P40" s="15"/>
      <c r="Q40" s="15"/>
      <c r="R40" s="15"/>
      <c r="S40" s="15"/>
      <c r="T40" s="15"/>
      <c r="U40" s="15"/>
      <c r="V40" s="15"/>
      <c r="W40" s="15"/>
    </row>
    <row r="41" spans="1:23" ht="54" customHeight="1">
      <c r="A41" s="15"/>
      <c r="B41" s="15"/>
      <c r="C41" s="15"/>
      <c r="D41" s="15"/>
      <c r="E41" s="15"/>
      <c r="F41" s="15"/>
      <c r="G41" s="15"/>
      <c r="H41" s="15"/>
      <c r="I41" s="15"/>
      <c r="J41" s="15"/>
      <c r="K41" s="15"/>
      <c r="L41" s="15"/>
      <c r="M41" s="15"/>
      <c r="N41" s="15"/>
      <c r="O41" s="15"/>
      <c r="P41" s="15"/>
      <c r="Q41" s="15"/>
      <c r="R41" s="15"/>
      <c r="S41" s="15"/>
      <c r="T41" s="15"/>
      <c r="U41" s="15"/>
      <c r="V41" s="15"/>
      <c r="W41" s="15"/>
    </row>
    <row r="42" spans="1:23" ht="54" customHeight="1">
      <c r="A42" s="15"/>
      <c r="B42" s="15"/>
      <c r="C42" s="15"/>
      <c r="D42" s="15"/>
      <c r="E42" s="15"/>
      <c r="F42" s="15"/>
      <c r="G42" s="15"/>
      <c r="H42" s="15"/>
      <c r="I42" s="15"/>
      <c r="J42" s="15"/>
      <c r="K42" s="15"/>
      <c r="L42" s="15"/>
      <c r="M42" s="15"/>
      <c r="N42" s="15"/>
      <c r="O42" s="15"/>
      <c r="P42" s="15"/>
      <c r="Q42" s="15"/>
      <c r="R42" s="15"/>
      <c r="S42" s="15"/>
      <c r="T42" s="15"/>
      <c r="U42" s="15"/>
      <c r="V42" s="15"/>
      <c r="W42" s="15"/>
    </row>
    <row r="43" spans="1:23" ht="54" customHeight="1">
      <c r="A43" s="15"/>
      <c r="B43" s="15"/>
      <c r="C43" s="15"/>
      <c r="D43" s="15"/>
      <c r="E43" s="15"/>
      <c r="F43" s="15"/>
      <c r="G43" s="15"/>
      <c r="H43" s="15"/>
      <c r="I43" s="15"/>
      <c r="J43" s="15"/>
      <c r="K43" s="15"/>
      <c r="L43" s="15"/>
      <c r="M43" s="15"/>
      <c r="N43" s="15"/>
      <c r="O43" s="15"/>
      <c r="P43" s="15"/>
      <c r="Q43" s="15"/>
      <c r="R43" s="15"/>
      <c r="S43" s="15"/>
      <c r="T43" s="15"/>
      <c r="U43" s="15"/>
      <c r="V43" s="15"/>
      <c r="W43" s="15"/>
    </row>
    <row r="44" spans="1:23" ht="54" customHeight="1">
      <c r="A44" s="15"/>
      <c r="B44" s="15"/>
      <c r="C44" s="15"/>
      <c r="D44" s="15"/>
      <c r="E44" s="15"/>
      <c r="F44" s="15"/>
      <c r="G44" s="15"/>
      <c r="H44" s="15"/>
      <c r="I44" s="15"/>
      <c r="J44" s="15"/>
      <c r="K44" s="15"/>
      <c r="L44" s="15"/>
      <c r="M44" s="15"/>
      <c r="N44" s="15"/>
      <c r="O44" s="15"/>
      <c r="P44" s="15"/>
      <c r="Q44" s="15"/>
      <c r="R44" s="15"/>
      <c r="S44" s="15"/>
      <c r="T44" s="15"/>
      <c r="U44" s="15"/>
      <c r="V44" s="15"/>
      <c r="W44" s="15"/>
    </row>
    <row r="45" spans="1:23" ht="54" customHeight="1">
      <c r="A45" s="15"/>
      <c r="B45" s="15"/>
      <c r="C45" s="15"/>
      <c r="D45" s="15"/>
      <c r="E45" s="15"/>
      <c r="F45" s="15"/>
      <c r="G45" s="15"/>
      <c r="H45" s="15"/>
      <c r="I45" s="15"/>
      <c r="J45" s="15"/>
      <c r="K45" s="15"/>
      <c r="L45" s="15"/>
      <c r="M45" s="15"/>
      <c r="N45" s="15"/>
      <c r="O45" s="15"/>
      <c r="P45" s="15"/>
      <c r="Q45" s="15"/>
      <c r="R45" s="15"/>
      <c r="S45" s="15"/>
      <c r="T45" s="15"/>
      <c r="U45" s="15"/>
      <c r="V45" s="15"/>
      <c r="W45" s="15"/>
    </row>
    <row r="46" spans="1:23" ht="54" customHeight="1">
      <c r="A46" s="15"/>
      <c r="B46" s="15"/>
      <c r="C46" s="15"/>
      <c r="D46" s="15"/>
      <c r="E46" s="15"/>
      <c r="F46" s="15"/>
      <c r="G46" s="15"/>
      <c r="H46" s="15"/>
      <c r="I46" s="15"/>
      <c r="J46" s="15"/>
      <c r="K46" s="15"/>
      <c r="L46" s="15"/>
      <c r="M46" s="15"/>
      <c r="N46" s="15"/>
      <c r="O46" s="15"/>
      <c r="P46" s="15"/>
      <c r="Q46" s="15"/>
      <c r="R46" s="15"/>
      <c r="S46" s="15"/>
      <c r="T46" s="15"/>
      <c r="U46" s="15"/>
      <c r="V46" s="15"/>
      <c r="W46" s="15"/>
    </row>
    <row r="47" spans="1:23" ht="54" customHeight="1">
      <c r="A47" s="15"/>
      <c r="B47" s="15"/>
      <c r="C47" s="15"/>
      <c r="D47" s="15"/>
      <c r="E47" s="15"/>
      <c r="F47" s="15"/>
      <c r="G47" s="15"/>
      <c r="H47" s="15"/>
      <c r="I47" s="15"/>
      <c r="J47" s="15"/>
      <c r="K47" s="15"/>
      <c r="L47" s="15"/>
      <c r="M47" s="15"/>
      <c r="N47" s="15"/>
      <c r="O47" s="15"/>
      <c r="P47" s="15"/>
      <c r="Q47" s="15"/>
      <c r="R47" s="15"/>
      <c r="S47" s="15"/>
      <c r="T47" s="15"/>
      <c r="U47" s="15"/>
      <c r="V47" s="15"/>
      <c r="W47" s="15"/>
    </row>
    <row r="48" spans="1:23" ht="54" customHeight="1">
      <c r="A48" s="15"/>
      <c r="B48" s="15"/>
      <c r="C48" s="15"/>
      <c r="D48" s="15"/>
      <c r="E48" s="15"/>
      <c r="F48" s="15"/>
      <c r="G48" s="15"/>
      <c r="H48" s="15"/>
      <c r="I48" s="15"/>
      <c r="J48" s="15"/>
      <c r="K48" s="15"/>
      <c r="L48" s="15"/>
      <c r="M48" s="15"/>
      <c r="N48" s="15"/>
      <c r="O48" s="15"/>
      <c r="P48" s="15"/>
      <c r="Q48" s="15"/>
      <c r="R48" s="15"/>
      <c r="S48" s="15"/>
      <c r="T48" s="15"/>
      <c r="U48" s="15"/>
      <c r="V48" s="15"/>
      <c r="W48" s="15"/>
    </row>
    <row r="49" spans="1:23" ht="54" customHeight="1">
      <c r="A49" s="15"/>
      <c r="B49" s="15"/>
      <c r="C49" s="15"/>
      <c r="D49" s="15"/>
      <c r="E49" s="15"/>
      <c r="F49" s="15"/>
      <c r="G49" s="15"/>
      <c r="H49" s="15"/>
      <c r="I49" s="15"/>
      <c r="J49" s="15"/>
      <c r="K49" s="15"/>
      <c r="L49" s="15"/>
      <c r="M49" s="15"/>
      <c r="N49" s="15"/>
      <c r="O49" s="15"/>
      <c r="P49" s="15"/>
      <c r="Q49" s="15"/>
      <c r="R49" s="15"/>
      <c r="S49" s="15"/>
      <c r="T49" s="15"/>
      <c r="U49" s="15"/>
      <c r="V49" s="15"/>
      <c r="W49" s="15"/>
    </row>
    <row r="50" spans="1:23" ht="54" customHeight="1">
      <c r="A50" s="15"/>
      <c r="B50" s="15"/>
      <c r="C50" s="15"/>
      <c r="D50" s="15"/>
      <c r="E50" s="15"/>
      <c r="F50" s="15"/>
      <c r="G50" s="15"/>
      <c r="H50" s="15"/>
      <c r="I50" s="15"/>
      <c r="J50" s="15"/>
      <c r="K50" s="15"/>
      <c r="L50" s="15"/>
      <c r="M50" s="15"/>
      <c r="N50" s="15"/>
      <c r="O50" s="15"/>
      <c r="P50" s="15"/>
      <c r="Q50" s="15"/>
      <c r="R50" s="15"/>
      <c r="S50" s="15"/>
      <c r="T50" s="15"/>
      <c r="U50" s="15"/>
      <c r="V50" s="15"/>
      <c r="W50" s="15"/>
    </row>
    <row r="51" spans="1:23" ht="54" customHeight="1">
      <c r="A51" s="15"/>
      <c r="B51" s="15"/>
      <c r="C51" s="15"/>
      <c r="D51" s="15"/>
      <c r="E51" s="15"/>
      <c r="F51" s="15"/>
      <c r="G51" s="15"/>
      <c r="H51" s="15"/>
      <c r="I51" s="15"/>
      <c r="J51" s="15"/>
      <c r="K51" s="15"/>
      <c r="L51" s="15"/>
      <c r="M51" s="15"/>
      <c r="N51" s="15"/>
      <c r="O51" s="15"/>
      <c r="P51" s="15"/>
      <c r="Q51" s="15"/>
      <c r="R51" s="15"/>
      <c r="S51" s="15"/>
      <c r="T51" s="15"/>
      <c r="U51" s="15"/>
      <c r="V51" s="15"/>
      <c r="W51" s="15"/>
    </row>
    <row r="52" spans="1:23" ht="54" customHeight="1">
      <c r="A52" s="15"/>
      <c r="B52" s="15"/>
      <c r="C52" s="15"/>
      <c r="D52" s="15"/>
      <c r="E52" s="15"/>
      <c r="F52" s="15"/>
      <c r="G52" s="15"/>
      <c r="H52" s="15"/>
      <c r="I52" s="15"/>
      <c r="J52" s="15"/>
      <c r="K52" s="15"/>
      <c r="L52" s="15"/>
      <c r="M52" s="15"/>
      <c r="N52" s="15"/>
      <c r="O52" s="15"/>
      <c r="P52" s="15"/>
      <c r="Q52" s="15"/>
      <c r="R52" s="15"/>
      <c r="S52" s="15"/>
      <c r="T52" s="15"/>
      <c r="U52" s="15"/>
      <c r="V52" s="15"/>
      <c r="W52" s="15"/>
    </row>
    <row r="53" spans="1:23" ht="54" customHeight="1">
      <c r="A53" s="15"/>
      <c r="B53" s="15"/>
      <c r="C53" s="15"/>
      <c r="D53" s="15"/>
      <c r="E53" s="15"/>
      <c r="F53" s="15"/>
      <c r="G53" s="15"/>
      <c r="H53" s="15"/>
      <c r="I53" s="15"/>
      <c r="J53" s="15"/>
      <c r="K53" s="15"/>
      <c r="L53" s="15"/>
      <c r="M53" s="15"/>
      <c r="N53" s="15"/>
      <c r="O53" s="15"/>
      <c r="P53" s="15"/>
      <c r="Q53" s="15"/>
      <c r="R53" s="15"/>
      <c r="S53" s="15"/>
      <c r="T53" s="15"/>
      <c r="U53" s="15"/>
      <c r="V53" s="15"/>
      <c r="W53" s="15"/>
    </row>
    <row r="54" spans="1:23" ht="54" customHeight="1">
      <c r="A54" s="15"/>
      <c r="B54" s="15"/>
      <c r="C54" s="15"/>
      <c r="D54" s="15"/>
      <c r="E54" s="15"/>
      <c r="F54" s="15"/>
      <c r="G54" s="15"/>
      <c r="H54" s="15"/>
      <c r="I54" s="15"/>
      <c r="J54" s="15"/>
      <c r="K54" s="15"/>
      <c r="L54" s="15"/>
      <c r="M54" s="15"/>
      <c r="N54" s="15"/>
      <c r="O54" s="15"/>
      <c r="P54" s="15"/>
      <c r="Q54" s="15"/>
      <c r="R54" s="15"/>
      <c r="S54" s="15"/>
      <c r="T54" s="15"/>
      <c r="U54" s="15"/>
      <c r="V54" s="15"/>
      <c r="W54" s="15"/>
    </row>
    <row r="55" spans="1:23" ht="54" customHeight="1">
      <c r="A55" s="15"/>
      <c r="B55" s="15"/>
      <c r="C55" s="15"/>
      <c r="D55" s="15"/>
      <c r="E55" s="15"/>
      <c r="F55" s="15"/>
      <c r="G55" s="15"/>
      <c r="H55" s="15"/>
      <c r="I55" s="15"/>
      <c r="J55" s="15"/>
      <c r="K55" s="15"/>
      <c r="L55" s="15"/>
      <c r="M55" s="15"/>
      <c r="N55" s="15"/>
      <c r="O55" s="15"/>
      <c r="P55" s="15"/>
      <c r="Q55" s="15"/>
      <c r="R55" s="15"/>
      <c r="S55" s="15"/>
      <c r="T55" s="15"/>
      <c r="U55" s="15"/>
      <c r="V55" s="15"/>
      <c r="W55" s="15"/>
    </row>
    <row r="56" spans="1:23" ht="54" customHeight="1">
      <c r="A56" s="15"/>
      <c r="B56" s="15"/>
      <c r="C56" s="15"/>
      <c r="D56" s="15"/>
      <c r="E56" s="15"/>
      <c r="F56" s="15"/>
      <c r="G56" s="15"/>
      <c r="H56" s="15"/>
      <c r="I56" s="15"/>
      <c r="J56" s="15"/>
      <c r="K56" s="15"/>
      <c r="L56" s="15"/>
      <c r="M56" s="15"/>
      <c r="N56" s="15"/>
      <c r="O56" s="15"/>
      <c r="P56" s="15"/>
      <c r="Q56" s="15"/>
      <c r="R56" s="15"/>
      <c r="S56" s="15"/>
      <c r="T56" s="15"/>
      <c r="U56" s="15"/>
      <c r="V56" s="15"/>
      <c r="W56" s="15"/>
    </row>
    <row r="57" spans="1:23" ht="54" customHeight="1">
      <c r="A57" s="15"/>
      <c r="B57" s="15"/>
      <c r="C57" s="15"/>
      <c r="D57" s="15"/>
      <c r="E57" s="15"/>
      <c r="F57" s="15"/>
      <c r="G57" s="15"/>
      <c r="H57" s="15"/>
      <c r="I57" s="15"/>
      <c r="J57" s="15"/>
      <c r="K57" s="15"/>
      <c r="L57" s="15"/>
      <c r="M57" s="15"/>
      <c r="N57" s="15"/>
      <c r="O57" s="15"/>
      <c r="P57" s="15"/>
      <c r="Q57" s="15"/>
      <c r="R57" s="15"/>
      <c r="S57" s="15"/>
      <c r="T57" s="15"/>
      <c r="U57" s="15"/>
      <c r="V57" s="15"/>
      <c r="W57" s="15"/>
    </row>
    <row r="58" spans="1:23" ht="54" customHeight="1">
      <c r="A58" s="15"/>
      <c r="B58" s="15"/>
      <c r="C58" s="15"/>
      <c r="D58" s="15"/>
      <c r="E58" s="15"/>
      <c r="F58" s="15"/>
      <c r="G58" s="15"/>
      <c r="H58" s="15"/>
      <c r="I58" s="15"/>
      <c r="J58" s="15"/>
      <c r="K58" s="15"/>
      <c r="L58" s="15"/>
      <c r="M58" s="15"/>
      <c r="N58" s="15"/>
      <c r="O58" s="15"/>
      <c r="P58" s="15"/>
      <c r="Q58" s="15"/>
      <c r="R58" s="15"/>
      <c r="S58" s="15"/>
      <c r="T58" s="15"/>
      <c r="U58" s="15"/>
      <c r="V58" s="15"/>
      <c r="W58" s="15"/>
    </row>
    <row r="59" spans="1:23" ht="54" customHeight="1">
      <c r="A59" s="15"/>
      <c r="B59" s="15"/>
      <c r="C59" s="15"/>
      <c r="D59" s="15"/>
      <c r="E59" s="15"/>
      <c r="F59" s="15"/>
      <c r="G59" s="15"/>
      <c r="H59" s="15"/>
      <c r="I59" s="15"/>
      <c r="J59" s="15"/>
      <c r="K59" s="15"/>
      <c r="L59" s="15"/>
      <c r="M59" s="15"/>
      <c r="N59" s="15"/>
      <c r="O59" s="15"/>
      <c r="P59" s="15"/>
      <c r="Q59" s="15"/>
      <c r="R59" s="15"/>
      <c r="S59" s="15"/>
      <c r="T59" s="15"/>
      <c r="U59" s="15"/>
      <c r="V59" s="15"/>
      <c r="W59" s="15"/>
    </row>
    <row r="60" spans="1:23" ht="54" customHeight="1">
      <c r="A60" s="15"/>
      <c r="B60" s="15"/>
      <c r="C60" s="15"/>
      <c r="D60" s="15"/>
      <c r="E60" s="15"/>
      <c r="F60" s="15"/>
      <c r="G60" s="15"/>
      <c r="H60" s="15"/>
      <c r="I60" s="15"/>
      <c r="J60" s="15"/>
      <c r="K60" s="15"/>
      <c r="L60" s="15"/>
      <c r="M60" s="15"/>
      <c r="N60" s="15"/>
      <c r="O60" s="15"/>
      <c r="P60" s="15"/>
      <c r="Q60" s="15"/>
      <c r="R60" s="15"/>
      <c r="S60" s="15"/>
      <c r="T60" s="15"/>
      <c r="U60" s="15"/>
      <c r="V60" s="15"/>
      <c r="W60" s="15"/>
    </row>
    <row r="61" spans="1:23" ht="54" customHeight="1">
      <c r="A61" s="15"/>
      <c r="B61" s="15"/>
      <c r="C61" s="15"/>
      <c r="D61" s="15"/>
      <c r="E61" s="15"/>
      <c r="F61" s="15"/>
      <c r="G61" s="15"/>
      <c r="H61" s="15"/>
      <c r="I61" s="15"/>
      <c r="J61" s="15"/>
      <c r="K61" s="15"/>
      <c r="L61" s="15"/>
      <c r="M61" s="15"/>
      <c r="N61" s="15"/>
      <c r="O61" s="15"/>
      <c r="P61" s="15"/>
      <c r="Q61" s="15"/>
      <c r="R61" s="15"/>
      <c r="S61" s="15"/>
      <c r="T61" s="15"/>
      <c r="U61" s="15"/>
      <c r="V61" s="15"/>
      <c r="W61" s="15"/>
    </row>
    <row r="62" spans="1:23" ht="54" customHeight="1">
      <c r="A62" s="15"/>
      <c r="B62" s="15"/>
      <c r="C62" s="15"/>
      <c r="D62" s="15"/>
      <c r="E62" s="15"/>
      <c r="F62" s="15"/>
      <c r="G62" s="15"/>
      <c r="H62" s="15"/>
      <c r="I62" s="15"/>
      <c r="J62" s="15"/>
      <c r="K62" s="15"/>
      <c r="L62" s="15"/>
      <c r="M62" s="15"/>
      <c r="N62" s="15"/>
      <c r="O62" s="15"/>
      <c r="P62" s="15"/>
      <c r="Q62" s="15"/>
      <c r="R62" s="15"/>
      <c r="S62" s="15"/>
      <c r="T62" s="15"/>
      <c r="U62" s="15"/>
      <c r="V62" s="15"/>
      <c r="W62" s="15"/>
    </row>
    <row r="63" spans="1:23" ht="54" customHeight="1">
      <c r="A63" s="15"/>
      <c r="B63" s="15"/>
      <c r="C63" s="15"/>
      <c r="D63" s="15"/>
      <c r="E63" s="15"/>
      <c r="F63" s="15"/>
      <c r="G63" s="15"/>
      <c r="H63" s="15"/>
      <c r="I63" s="15"/>
      <c r="J63" s="15"/>
      <c r="K63" s="15"/>
      <c r="L63" s="15"/>
      <c r="M63" s="15"/>
      <c r="N63" s="15"/>
      <c r="O63" s="15"/>
      <c r="P63" s="15"/>
      <c r="Q63" s="15"/>
      <c r="R63" s="15"/>
      <c r="S63" s="15"/>
      <c r="T63" s="15"/>
      <c r="U63" s="15"/>
      <c r="V63" s="15"/>
      <c r="W63" s="15"/>
    </row>
    <row r="64" spans="1:23" ht="54"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4"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4"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4"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4"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4"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4"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4"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4"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4"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4"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4"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4"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4"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4"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4"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4"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4"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4"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4"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4"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4"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4"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4"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4"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4"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4"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4"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4"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4"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4"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4"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4"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4"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4"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4"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4"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4"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4"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4"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4"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4"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4"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4"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4"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4"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4"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4"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4"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4"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4"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4"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4"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4"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4"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4"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4"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4"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4"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4"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4"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4"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4"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4"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4"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4"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4"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4"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4"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4"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4"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4"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4"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4"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4"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4"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4"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4"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4"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4"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4"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4"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4"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4"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4"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4"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4"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4"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4"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4"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4"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4"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4"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4"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4"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4"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4"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4"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4"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4"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4"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4"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4"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4"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4"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4"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4"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4"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4"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4"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4"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4"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4"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4"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4"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4"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4"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4"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4"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4"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4"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4"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4"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4"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4"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4"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4"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4"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4"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4"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4"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4"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4"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4"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4"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4"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4"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4"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4"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4"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4"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4"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4"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4"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4"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4"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4"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4"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4"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4"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4"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4"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4"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4"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4"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4"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4"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4"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4"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4"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4"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4"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4"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4"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4"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4"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4"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4"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4"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4"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4"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4"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4"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4"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4"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4"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4"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4"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4"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4"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4"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4"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4"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4"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4"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4"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4"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4"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4"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4"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4"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4"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4"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4"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4"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4"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4"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4"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4"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4"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4"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4"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4"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4"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4"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4"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4"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4"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4"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4"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4"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4"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4"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4"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4"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4"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4"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4"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4"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4"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4"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4"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4"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4"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4"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4"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4"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4"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4"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4"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4"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4"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4"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4"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4"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4"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4"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4"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4"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4"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4"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4"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4"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4"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4"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4"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4"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4"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4"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4"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4"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4"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4"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4"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4"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4"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4"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4"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4"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4"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4"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4"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4"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4"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4"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4"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4"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4"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4"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4"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4"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4"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4"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4"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4"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4"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4"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4"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4"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4"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4"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4"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4"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4"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4"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4"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4"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4"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4"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4"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4"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4"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4"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4"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4"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4"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4"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4"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4"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4"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4"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4"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4"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4"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4"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4"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4"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4"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4"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4"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4"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4"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4"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4"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4"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4"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4"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4"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4"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4"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4"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4"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4"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4"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4"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4"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4"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4"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4"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4"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4"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4"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4"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4"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4"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4"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4"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4"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4"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4"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4"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4"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4"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4"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4"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4"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4"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4"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4"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4"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4"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4"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4"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4"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4"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4"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4"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4"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4"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4"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4"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4"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4"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4"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4"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4"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4"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4"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4"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4"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4"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4"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4"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4"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4"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4"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4"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4"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4"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4"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4"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4"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4"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4"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4"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4"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4"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4"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4"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4"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4"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4"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4"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4"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4"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4"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4"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4"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4"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4"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4"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4"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4"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4"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4"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4"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4"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4"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4"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4"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4"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4"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4"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4"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4"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4"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4"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4"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4"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4"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4"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4"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4"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4"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4"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4"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4"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4"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4"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4"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4"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4"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4"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4"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4"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4"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4"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4"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4"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4"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4"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4"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4"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4"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4"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4"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4"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4"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4"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4"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4"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4"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4"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4"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4"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4"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4"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4"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4"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4"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4"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4"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4"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4"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4"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4"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4"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4"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4"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4"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4"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4"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4"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4"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4"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4"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4"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4"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4"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4"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4"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4"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4"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4"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4"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4"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4"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4"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4"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4"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4"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4"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4"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4"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4"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4"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4"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4"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4"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4"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4"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4"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4"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4"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4"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4"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4"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4"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4"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4"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4"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4"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4"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4"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4"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4"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4"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4"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4"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4"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4"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4"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4"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4"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4"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4"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4"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4"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4"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4"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4"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4"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4"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4"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4"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4"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4"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4"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4"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4"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4"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4"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4"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4"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4"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4"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4"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4"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4"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4"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4"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4"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4"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4"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4"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4"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4"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4"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4"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4"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4"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4"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4"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4"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4"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4"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4"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4"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4"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4"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4"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4"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4"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4"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4"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4"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4"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4"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4"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4"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4"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4"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4"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4"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4"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4"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4"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4"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4"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4"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4"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4"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4"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4"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4"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4"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4"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4"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4"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4"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4"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4"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4"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4"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4"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4"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4"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4"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4"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4"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4"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4"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4"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4"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4"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4"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4"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4"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4"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4"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4"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4"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4"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4"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4"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4"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4"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4"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4"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4"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4"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4"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4"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4"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4"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4"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4"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4"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4"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4"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4"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4"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4"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4"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4"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4"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4"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4"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4"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4"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4"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4"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4"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4"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4"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4"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4"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4"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4"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4"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4"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4"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4"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4"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4"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4"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4"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4"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4"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4"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4"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4"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4"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4"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4"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4"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4"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4"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4"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4"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4"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4"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4"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4"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4"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4"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4"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4"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4"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4"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4"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4"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4"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4"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4"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4"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4"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4"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4"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4"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4"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4"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4"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4"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4"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4"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4"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4"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4"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4"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4"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4"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4"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4"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4"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4"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4"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4"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4"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4"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4"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4"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4"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4"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4"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4"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4"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4"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4"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4"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4"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4"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4"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4"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4"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4"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4"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4"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4"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4"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4"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4"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4"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4"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4"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4"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4"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4"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4"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4"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4"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4"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4"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4"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4"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4"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4"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4"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4"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4"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4"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4"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4"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4"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4"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4"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4"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4"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4"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4"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4"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4"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4"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4"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4"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4"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4"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4"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4"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4"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4"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4"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4"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4"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4"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4"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4"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4"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4"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4"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4"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4"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4"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4"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4"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4"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4"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4"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4"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4"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4"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4"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4"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4"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4"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4"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4"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4"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4"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4"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4"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4"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4"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4"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4"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4"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4"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4"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4"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4"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4"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4"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4"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4"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4"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4"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4"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4"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4"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4"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4"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4"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4"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4"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4"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4"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4"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4"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4"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4"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4"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4"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4"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4"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4"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4"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4"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4"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4"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4"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4"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4"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4"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4"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4"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4"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4"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4"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4"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4"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4"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4"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4"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4"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4"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4"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4"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4"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4"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4"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4"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4"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4"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4"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4"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4"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4"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4"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4"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4"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4"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4"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4"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4"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4"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4"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4"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4"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4"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4"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4"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4"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4"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4"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4"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4"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4"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4"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4"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4"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4"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4"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4"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4"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4"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4"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4"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4"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4"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4"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4"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4"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4"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4"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4"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4"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4"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4"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4"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4"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4"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4"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4"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4"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4"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4"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4"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4"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4"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4"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4"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4"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4"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4"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4"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4"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4"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sheetData>
  <mergeCells count="1">
    <mergeCell ref="A1:C1"/>
  </mergeCells>
  <hyperlinks>
    <hyperlink ref="B3" r:id="rId1" display="http://www.consiglioveneto.it/crvportal/leggi/2009/09lr0017.html?numLegge=17&amp;annoLegge=2009&amp;tipoLegge=Alr"/>
    <hyperlink ref="C3" r:id="rId2" display="http://bur.regione.veneto.it/BurvServices/pubblica/DettaglioDgr.aspx?id=285520"/>
    <hyperlink ref="B4" r:id="rId3" display="http://www.consiglioveneto.it/crvportal/leggi_storico/1989/89lr0040.html?numLegge=40&amp;annoLegge=1989&amp;tipoLegge=Alr"/>
    <hyperlink ref="C4" r:id="rId4" display="http://bur.regione.veneto.it/BurvServices/Pubblica/DettaglioDgr.aspx?id=221437"/>
    <hyperlink ref="B5" r:id="rId5" display="http://www.consiglioveneto.it/crvportal/leggi/2009/09lr0017.html?numLegge=17&amp;annoLegge=2009&amp;tipoLegge=Alr"/>
    <hyperlink ref="C5" r:id="rId6" display="http://bur.regione.veneto.it/BurvServices/pubblica/DettaglioDgr.aspx?id=236962"/>
    <hyperlink ref="B6" r:id="rId7" display="http://www.consiglioveneto.it/crvportal/leggi/2009/09lr0017.html?numLegge=17&amp;annoLegge=2009&amp;tipoLegge=Alr"/>
    <hyperlink ref="C6" r:id="rId8" display="http://bur.regione.veneto.it/BurvServices/Pubblica/DettaglioDgr.aspx?id=285087"/>
    <hyperlink ref="B7" r:id="rId9" display="http://bur.regione.veneto.it/BurvServices/Pubblica/DettaglioDcr.aspx?id=177192"/>
    <hyperlink ref="C7" r:id="rId10" display="http://bur.regione.veneto.it/BurvServices/pubblica/DettaglioDgr.aspx?id=282807"/>
    <hyperlink ref="B8" r:id="rId11" display="http://www.consiglioveneto.it/crvportal/leggi/2013/13lr0003.html?numLegge=3&amp;annoLegge=2013&amp;tipoLegge=Alr"/>
    <hyperlink ref="C8" r:id="rId12" display="http://bur.regione.veneto.it/BurvServices/pubblica/DettaglioDgr.aspx?id=285089"/>
    <hyperlink ref="B9" r:id="rId13" display="http://bur.regione.veneto.it/BurvServices/Pubblica/DettaglioDcr.aspx?id=177192"/>
    <hyperlink ref="C9" r:id="rId14" display="http://bur.regione.veneto.it/BurvServices/pubblica/DettaglioDgr.aspx?id=279569"/>
    <hyperlink ref="B10" r:id="rId15" display="http://www.consiglioveneto.it/crvportal/leggi/2011/11lr0025.html?numLegge=25&amp;annoLegge=2011&amp;tipoLegge=Alr"/>
    <hyperlink ref="C10" r:id="rId16" display="http://bur.regione.veneto.it/BurvServices/pubblica/DettaglioDgr.aspx?id=279166"/>
    <hyperlink ref="B11" r:id="rId17" display="http://www.consiglioveneto.it/crvportal/leggi/2000/00lr0003.html?numLegge=3&amp;annoLegge=2000&amp;tipoLegge=Alr"/>
    <hyperlink ref="C11" r:id="rId18" display="http://bur.regione.veneto.it/BurvServices/pubblica/DettaglioDgr.aspx?id=279168"/>
    <hyperlink ref="B12" r:id="rId19" display="http://www.consiglioveneto.it/crvportal/leggi/2013/13lr0003.html?numLegge=3&amp;annoLegge=2013&amp;tipoLegge=Alr"/>
    <hyperlink ref="C12" r:id="rId20" display="http://bur.regione.veneto.it/BurvServices/pubblica/DettaglioDgr.aspx?id=258212"/>
    <hyperlink ref="B13" r:id="rId21" display="http://www.consiglioveneto.it/crvportal/leggi/2009/09lr0001.html?numLegge=1&amp;annoLegge=2009&amp;tipoLegge=Alr"/>
    <hyperlink ref="C13" r:id="rId22" display="http://bur.regione.veneto.it/BurvServices/pubblica/DettaglioDgr.aspx?id=241668"/>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W1000"/>
  <sheetViews>
    <sheetView workbookViewId="0">
      <selection sqref="A1:C1"/>
    </sheetView>
  </sheetViews>
  <sheetFormatPr defaultColWidth="46.85546875" defaultRowHeight="56.25" customHeight="1"/>
  <sheetData>
    <row r="1" spans="1:23" ht="45" customHeight="1">
      <c r="A1" s="58" t="s">
        <v>312</v>
      </c>
      <c r="B1" s="51"/>
      <c r="C1" s="51"/>
      <c r="D1" s="15"/>
      <c r="E1" s="15"/>
      <c r="F1" s="15"/>
      <c r="G1" s="15"/>
      <c r="H1" s="15"/>
      <c r="I1" s="15"/>
      <c r="J1" s="15"/>
      <c r="K1" s="15"/>
      <c r="L1" s="15"/>
      <c r="M1" s="15"/>
      <c r="N1" s="15"/>
      <c r="O1" s="15"/>
      <c r="P1" s="15"/>
      <c r="Q1" s="15"/>
      <c r="R1" s="15"/>
      <c r="S1" s="15"/>
      <c r="T1" s="15"/>
      <c r="U1" s="15"/>
      <c r="V1" s="15"/>
      <c r="W1" s="15"/>
    </row>
    <row r="2" spans="1:23" ht="56.25" customHeight="1">
      <c r="A2" s="1" t="s">
        <v>1</v>
      </c>
      <c r="B2" s="2" t="s">
        <v>2</v>
      </c>
      <c r="C2" s="2" t="s">
        <v>3</v>
      </c>
      <c r="D2" s="15"/>
      <c r="E2" s="15"/>
      <c r="F2" s="15"/>
      <c r="G2" s="15"/>
      <c r="H2" s="15"/>
      <c r="I2" s="15"/>
      <c r="J2" s="15"/>
      <c r="K2" s="15"/>
      <c r="L2" s="15"/>
      <c r="M2" s="15"/>
      <c r="N2" s="15"/>
      <c r="O2" s="15"/>
      <c r="P2" s="15"/>
      <c r="Q2" s="15"/>
      <c r="R2" s="15"/>
      <c r="S2" s="15"/>
      <c r="T2" s="15"/>
      <c r="U2" s="15"/>
      <c r="V2" s="15"/>
      <c r="W2" s="15"/>
    </row>
    <row r="3" spans="1:23" ht="56.25" customHeight="1">
      <c r="A3" s="16" t="s">
        <v>141</v>
      </c>
      <c r="B3" s="4" t="str">
        <f>HYPERLINK("http://www.consiglioveneto.it/crvportal/leggi/2002/02lr0009.html?numLegge=9&amp;annoLegge=2002&amp;tipoLegge=Alr","Legge regionale 7 maggio 2002, n. 9")</f>
        <v>Legge regionale 7 maggio 2002, n. 9</v>
      </c>
      <c r="C3" s="4" t="str">
        <f>HYPERLINK("http://bur.regione.veneto.it/BurvServices/pubblica/DettaglioDgr.aspx?id=298822","Bur n. 53 del 29 maggio 2015
Dgr. n. 795 del 14 maggio 2015
")</f>
        <v xml:space="preserve">Bur n. 53 del 29 maggio 2015
Dgr. n. 795 del 14 maggio 2015
</v>
      </c>
      <c r="D3" s="15"/>
      <c r="E3" s="15"/>
      <c r="F3" s="15"/>
      <c r="G3" s="15"/>
      <c r="H3" s="15"/>
      <c r="I3" s="15"/>
      <c r="J3" s="15"/>
      <c r="K3" s="15"/>
      <c r="L3" s="15"/>
      <c r="M3" s="15"/>
      <c r="N3" s="15"/>
      <c r="O3" s="15"/>
      <c r="P3" s="15"/>
      <c r="Q3" s="15"/>
      <c r="R3" s="15"/>
      <c r="S3" s="15"/>
      <c r="T3" s="15"/>
      <c r="U3" s="15"/>
      <c r="V3" s="15"/>
      <c r="W3" s="15"/>
    </row>
    <row r="4" spans="1:23" ht="56.25" customHeight="1">
      <c r="A4" s="16" t="s">
        <v>313</v>
      </c>
      <c r="B4" s="4" t="str">
        <f>HYPERLINK("http://www.consiglioveneto.it/crvportal/leggi/2007/07lr0035.html?numLegge=35&amp;annoLegge=2007&amp;tipoLegge=Alr","La Legge regionale n. 35 del 14 dicembre 2007")</f>
        <v>La Legge regionale n. 35 del 14 dicembre 2007</v>
      </c>
      <c r="C4" s="4" t="str">
        <f>HYPERLINK("http://bur.regione.veneto.it/BurvServices/pubblica/DettaglioDgr.aspx?id=279673","Bur n. 79 del 14 agosto 2014
Dgr.n. 1473 del 05 agosto 2014")</f>
        <v>Bur n. 79 del 14 agosto 2014
Dgr.n. 1473 del 05 agosto 2014</v>
      </c>
      <c r="D4" s="15"/>
      <c r="E4" s="15"/>
      <c r="F4" s="15"/>
      <c r="G4" s="15"/>
      <c r="H4" s="15"/>
      <c r="I4" s="15"/>
      <c r="J4" s="15"/>
      <c r="K4" s="15"/>
      <c r="L4" s="15"/>
      <c r="M4" s="15"/>
      <c r="N4" s="15"/>
      <c r="O4" s="15"/>
      <c r="P4" s="15"/>
      <c r="Q4" s="15"/>
      <c r="R4" s="15"/>
      <c r="S4" s="15"/>
      <c r="T4" s="15"/>
      <c r="U4" s="15"/>
      <c r="V4" s="15"/>
      <c r="W4" s="15"/>
    </row>
    <row r="5" spans="1:23" ht="56.25" customHeight="1">
      <c r="A5" s="16" t="s">
        <v>314</v>
      </c>
      <c r="B5" s="4" t="str">
        <f>HYPERLINK("http://www.consiglioveneto.it/crvportal/leggi/2012/12lr0048.html?numLegge=48&amp;annoLegge=2012&amp;tipoLegge=Alr","Legge regionale 28 dicembre 2012, n. 48, art.17, comma 4  ")</f>
        <v xml:space="preserve">Legge regionale 28 dicembre 2012, n. 48, art.17, comma 4  </v>
      </c>
      <c r="C5" s="4" t="str">
        <f>HYPERLINK("http://bur.regione.veneto.it/BurvServices/pubblica/DettaglioDgr.aspx?id=260636","Bur n. 97 del 15 novembre 2013
Dgr.  n. 1976 del 28 ottobre 2013")</f>
        <v>Bur n. 97 del 15 novembre 2013
Dgr.  n. 1976 del 28 ottobre 2013</v>
      </c>
      <c r="D5" s="15"/>
      <c r="E5" s="15"/>
      <c r="F5" s="15"/>
      <c r="G5" s="15"/>
      <c r="H5" s="15"/>
      <c r="I5" s="15"/>
      <c r="J5" s="15"/>
      <c r="K5" s="15"/>
      <c r="L5" s="15"/>
      <c r="M5" s="15"/>
      <c r="N5" s="15"/>
      <c r="O5" s="15"/>
      <c r="P5" s="15"/>
      <c r="Q5" s="15"/>
      <c r="R5" s="15"/>
      <c r="S5" s="15"/>
      <c r="T5" s="15"/>
      <c r="U5" s="15"/>
      <c r="V5" s="15"/>
      <c r="W5" s="15"/>
    </row>
    <row r="6" spans="1:23" ht="56.25" customHeight="1">
      <c r="A6" s="16" t="s">
        <v>168</v>
      </c>
      <c r="B6" s="4" t="str">
        <f>HYPERLINK("http://www.consiglioveneto.it/crvportal/leggi/2012/12lr0015.html?numLegge=15&amp;annoLegge=2012&amp;tipoLegge=Alr","Legge regionale 27 aprile 2012,  n. 15")</f>
        <v>Legge regionale 27 aprile 2012,  n. 15</v>
      </c>
      <c r="C6" s="4" t="str">
        <f>HYPERLINK("http://bur.regione.veneto.it/BurvServices/pubblica/DettaglioDgr.aspx?id=280195","Bur n. 85 del 29 agosto 2014
Dgr. n. 1494 del 12 agosto 2014")</f>
        <v>Bur n. 85 del 29 agosto 2014
Dgr. n. 1494 del 12 agosto 2014</v>
      </c>
      <c r="D6" s="15"/>
      <c r="E6" s="15"/>
      <c r="F6" s="15"/>
      <c r="G6" s="15"/>
      <c r="H6" s="15"/>
      <c r="I6" s="15"/>
      <c r="J6" s="15"/>
      <c r="K6" s="15"/>
      <c r="L6" s="15"/>
      <c r="M6" s="15"/>
      <c r="N6" s="15"/>
      <c r="O6" s="15"/>
      <c r="P6" s="15"/>
      <c r="Q6" s="15"/>
      <c r="R6" s="15"/>
      <c r="S6" s="15"/>
      <c r="T6" s="15"/>
      <c r="U6" s="15"/>
      <c r="V6" s="15"/>
      <c r="W6" s="15"/>
    </row>
    <row r="7" spans="1:23" ht="56.25" customHeight="1">
      <c r="A7" s="16" t="s">
        <v>315</v>
      </c>
      <c r="B7" s="4" t="str">
        <f>HYPERLINK("http://www.consiglioveneto.it/crvportal/leggi/2012/12lr0048.html?numLegge=48&amp;annoLegge=2012&amp;tipoLegge=Alr","Legge regionale 28 dicembre 2012, n. 48")</f>
        <v>Legge regionale 28 dicembre 2012, n. 48</v>
      </c>
      <c r="C7" s="4" t="str">
        <f>HYPERLINK("http://bur.regione.veneto.it/BurvServices/pubblica/DettaglioDgr.aspx?id=252603","Bur n. 57 del 09 luglio 2013
Dgr. n. 1026 del 18 giugno 2013
")</f>
        <v xml:space="preserve">Bur n. 57 del 09 luglio 2013
Dgr. n. 1026 del 18 giugno 2013
</v>
      </c>
      <c r="D7" s="15"/>
      <c r="E7" s="15"/>
      <c r="F7" s="15"/>
      <c r="G7" s="15"/>
      <c r="H7" s="15"/>
      <c r="I7" s="15"/>
      <c r="J7" s="15"/>
      <c r="K7" s="15"/>
      <c r="L7" s="15"/>
      <c r="M7" s="15"/>
      <c r="N7" s="15"/>
      <c r="O7" s="15"/>
      <c r="P7" s="15"/>
      <c r="Q7" s="15"/>
      <c r="R7" s="15"/>
      <c r="S7" s="15"/>
      <c r="T7" s="15"/>
      <c r="U7" s="15"/>
      <c r="V7" s="15"/>
      <c r="W7" s="15"/>
    </row>
    <row r="8" spans="1:23" ht="56.25" customHeight="1">
      <c r="A8" s="16" t="s">
        <v>316</v>
      </c>
      <c r="B8" s="4" t="str">
        <f>HYPERLINK("http://www.consiglioveneto.it/crvportal/leggi/1988/88lr0040.html?numLegge=40&amp;annoLegge=1988&amp;tipoLegge=Alr","Legge regionale 9 agosto 1988, n. 40 ")</f>
        <v xml:space="preserve">Legge regionale 9 agosto 1988, n. 40 </v>
      </c>
      <c r="C8" s="4" t="str">
        <f>HYPERLINK("http://bur.regione.veneto.it/BurvServices/Pubblica/DettaglioDgr.aspx?id=197242","Bur n. 48 del 25 maggio 2007
Dgr. n. 1280 del 08 maggio 2007
")</f>
        <v xml:space="preserve">Bur n. 48 del 25 maggio 2007
Dgr. n. 1280 del 08 maggio 2007
</v>
      </c>
      <c r="D8" s="15"/>
      <c r="E8" s="15"/>
      <c r="F8" s="15"/>
      <c r="G8" s="15"/>
      <c r="H8" s="15"/>
      <c r="I8" s="15"/>
      <c r="J8" s="15"/>
      <c r="K8" s="15"/>
      <c r="L8" s="15"/>
      <c r="M8" s="15"/>
      <c r="N8" s="15"/>
      <c r="O8" s="15"/>
      <c r="P8" s="15"/>
      <c r="Q8" s="15"/>
      <c r="R8" s="15"/>
      <c r="S8" s="15"/>
      <c r="T8" s="15"/>
      <c r="U8" s="15"/>
      <c r="V8" s="15"/>
      <c r="W8" s="15"/>
    </row>
    <row r="9" spans="1:23" ht="56.25" customHeight="1">
      <c r="A9" s="15"/>
      <c r="B9" s="15"/>
      <c r="C9" s="15"/>
      <c r="D9" s="15"/>
      <c r="E9" s="15"/>
      <c r="F9" s="15"/>
      <c r="G9" s="15"/>
      <c r="H9" s="15"/>
      <c r="I9" s="15"/>
      <c r="J9" s="15"/>
      <c r="K9" s="15"/>
      <c r="L9" s="15"/>
      <c r="M9" s="15"/>
      <c r="N9" s="15"/>
      <c r="O9" s="15"/>
      <c r="P9" s="15"/>
      <c r="Q9" s="15"/>
      <c r="R9" s="15"/>
      <c r="S9" s="15"/>
      <c r="T9" s="15"/>
      <c r="U9" s="15"/>
      <c r="V9" s="15"/>
      <c r="W9" s="15"/>
    </row>
    <row r="10" spans="1:23" ht="56.25" customHeight="1">
      <c r="A10" s="15"/>
      <c r="B10" s="15"/>
      <c r="C10" s="15"/>
      <c r="D10" s="15"/>
      <c r="E10" s="15"/>
      <c r="F10" s="15"/>
      <c r="G10" s="15"/>
      <c r="H10" s="15"/>
      <c r="I10" s="15"/>
      <c r="J10" s="15"/>
      <c r="K10" s="15"/>
      <c r="L10" s="15"/>
      <c r="M10" s="15"/>
      <c r="N10" s="15"/>
      <c r="O10" s="15"/>
      <c r="P10" s="15"/>
      <c r="Q10" s="15"/>
      <c r="R10" s="15"/>
      <c r="S10" s="15"/>
      <c r="T10" s="15"/>
      <c r="U10" s="15"/>
      <c r="V10" s="15"/>
      <c r="W10" s="15"/>
    </row>
    <row r="11" spans="1:23" ht="56.25" customHeight="1">
      <c r="A11" s="15"/>
      <c r="B11" s="15"/>
      <c r="C11" s="15"/>
      <c r="D11" s="15"/>
      <c r="E11" s="15"/>
      <c r="F11" s="15"/>
      <c r="G11" s="15"/>
      <c r="H11" s="15"/>
      <c r="I11" s="15"/>
      <c r="J11" s="15"/>
      <c r="K11" s="15"/>
      <c r="L11" s="15"/>
      <c r="M11" s="15"/>
      <c r="N11" s="15"/>
      <c r="O11" s="15"/>
      <c r="P11" s="15"/>
      <c r="Q11" s="15"/>
      <c r="R11" s="15"/>
      <c r="S11" s="15"/>
      <c r="T11" s="15"/>
      <c r="U11" s="15"/>
      <c r="V11" s="15"/>
      <c r="W11" s="15"/>
    </row>
    <row r="12" spans="1:23" ht="56.25" customHeight="1">
      <c r="A12" s="15"/>
      <c r="B12" s="15"/>
      <c r="C12" s="15"/>
      <c r="D12" s="15"/>
      <c r="E12" s="15"/>
      <c r="F12" s="15"/>
      <c r="G12" s="15"/>
      <c r="H12" s="15"/>
      <c r="I12" s="15"/>
      <c r="J12" s="15"/>
      <c r="K12" s="15"/>
      <c r="L12" s="15"/>
      <c r="M12" s="15"/>
      <c r="N12" s="15"/>
      <c r="O12" s="15"/>
      <c r="P12" s="15"/>
      <c r="Q12" s="15"/>
      <c r="R12" s="15"/>
      <c r="S12" s="15"/>
      <c r="T12" s="15"/>
      <c r="U12" s="15"/>
      <c r="V12" s="15"/>
      <c r="W12" s="15"/>
    </row>
    <row r="13" spans="1:23" ht="56.25" customHeight="1">
      <c r="A13" s="15"/>
      <c r="B13" s="15"/>
      <c r="C13" s="15"/>
      <c r="D13" s="15"/>
      <c r="E13" s="15"/>
      <c r="F13" s="15"/>
      <c r="G13" s="15"/>
      <c r="H13" s="15"/>
      <c r="I13" s="15"/>
      <c r="J13" s="15"/>
      <c r="K13" s="15"/>
      <c r="L13" s="15"/>
      <c r="M13" s="15"/>
      <c r="N13" s="15"/>
      <c r="O13" s="15"/>
      <c r="P13" s="15"/>
      <c r="Q13" s="15"/>
      <c r="R13" s="15"/>
      <c r="S13" s="15"/>
      <c r="T13" s="15"/>
      <c r="U13" s="15"/>
      <c r="V13" s="15"/>
      <c r="W13" s="15"/>
    </row>
    <row r="14" spans="1:23" ht="56.25" customHeight="1">
      <c r="A14" s="15"/>
      <c r="B14" s="15"/>
      <c r="C14" s="15"/>
      <c r="D14" s="15"/>
      <c r="E14" s="15"/>
      <c r="F14" s="15"/>
      <c r="G14" s="15"/>
      <c r="H14" s="15"/>
      <c r="I14" s="15"/>
      <c r="J14" s="15"/>
      <c r="K14" s="15"/>
      <c r="L14" s="15"/>
      <c r="M14" s="15"/>
      <c r="N14" s="15"/>
      <c r="O14" s="15"/>
      <c r="P14" s="15"/>
      <c r="Q14" s="15"/>
      <c r="R14" s="15"/>
      <c r="S14" s="15"/>
      <c r="T14" s="15"/>
      <c r="U14" s="15"/>
      <c r="V14" s="15"/>
      <c r="W14" s="15"/>
    </row>
    <row r="15" spans="1:23" ht="56.25" customHeight="1">
      <c r="A15" s="15"/>
      <c r="B15" s="15"/>
      <c r="C15" s="15"/>
      <c r="D15" s="15"/>
      <c r="E15" s="15"/>
      <c r="F15" s="15"/>
      <c r="G15" s="15"/>
      <c r="H15" s="15"/>
      <c r="I15" s="15"/>
      <c r="J15" s="15"/>
      <c r="K15" s="15"/>
      <c r="L15" s="15"/>
      <c r="M15" s="15"/>
      <c r="N15" s="15"/>
      <c r="O15" s="15"/>
      <c r="P15" s="15"/>
      <c r="Q15" s="15"/>
      <c r="R15" s="15"/>
      <c r="S15" s="15"/>
      <c r="T15" s="15"/>
      <c r="U15" s="15"/>
      <c r="V15" s="15"/>
      <c r="W15" s="15"/>
    </row>
    <row r="16" spans="1:23" ht="56.25" customHeight="1">
      <c r="A16" s="15"/>
      <c r="B16" s="15"/>
      <c r="C16" s="15"/>
      <c r="D16" s="15"/>
      <c r="E16" s="15"/>
      <c r="F16" s="15"/>
      <c r="G16" s="15"/>
      <c r="H16" s="15"/>
      <c r="I16" s="15"/>
      <c r="J16" s="15"/>
      <c r="K16" s="15"/>
      <c r="L16" s="15"/>
      <c r="M16" s="15"/>
      <c r="N16" s="15"/>
      <c r="O16" s="15"/>
      <c r="P16" s="15"/>
      <c r="Q16" s="15"/>
      <c r="R16" s="15"/>
      <c r="S16" s="15"/>
      <c r="T16" s="15"/>
      <c r="U16" s="15"/>
      <c r="V16" s="15"/>
      <c r="W16" s="15"/>
    </row>
    <row r="17" spans="1:23" ht="56.25" customHeight="1">
      <c r="A17" s="15"/>
      <c r="B17" s="15"/>
      <c r="C17" s="15"/>
      <c r="D17" s="15"/>
      <c r="E17" s="15"/>
      <c r="F17" s="15"/>
      <c r="G17" s="15"/>
      <c r="H17" s="15"/>
      <c r="I17" s="15"/>
      <c r="J17" s="15"/>
      <c r="K17" s="15"/>
      <c r="L17" s="15"/>
      <c r="M17" s="15"/>
      <c r="N17" s="15"/>
      <c r="O17" s="15"/>
      <c r="P17" s="15"/>
      <c r="Q17" s="15"/>
      <c r="R17" s="15"/>
      <c r="S17" s="15"/>
      <c r="T17" s="15"/>
      <c r="U17" s="15"/>
      <c r="V17" s="15"/>
      <c r="W17" s="15"/>
    </row>
    <row r="18" spans="1:23" ht="56.25" customHeight="1">
      <c r="A18" s="15"/>
      <c r="B18" s="15"/>
      <c r="C18" s="15"/>
      <c r="D18" s="15"/>
      <c r="E18" s="15"/>
      <c r="F18" s="15"/>
      <c r="G18" s="15"/>
      <c r="H18" s="15"/>
      <c r="I18" s="15"/>
      <c r="J18" s="15"/>
      <c r="K18" s="15"/>
      <c r="L18" s="15"/>
      <c r="M18" s="15"/>
      <c r="N18" s="15"/>
      <c r="O18" s="15"/>
      <c r="P18" s="15"/>
      <c r="Q18" s="15"/>
      <c r="R18" s="15"/>
      <c r="S18" s="15"/>
      <c r="T18" s="15"/>
      <c r="U18" s="15"/>
      <c r="V18" s="15"/>
      <c r="W18" s="15"/>
    </row>
    <row r="19" spans="1:23" ht="56.25" customHeight="1">
      <c r="A19" s="15"/>
      <c r="B19" s="15"/>
      <c r="C19" s="15"/>
      <c r="D19" s="15"/>
      <c r="E19" s="15"/>
      <c r="F19" s="15"/>
      <c r="G19" s="15"/>
      <c r="H19" s="15"/>
      <c r="I19" s="15"/>
      <c r="J19" s="15"/>
      <c r="K19" s="15"/>
      <c r="L19" s="15"/>
      <c r="M19" s="15"/>
      <c r="N19" s="15"/>
      <c r="O19" s="15"/>
      <c r="P19" s="15"/>
      <c r="Q19" s="15"/>
      <c r="R19" s="15"/>
      <c r="S19" s="15"/>
      <c r="T19" s="15"/>
      <c r="U19" s="15"/>
      <c r="V19" s="15"/>
      <c r="W19" s="15"/>
    </row>
    <row r="20" spans="1:23" ht="56.25" customHeight="1">
      <c r="A20" s="15"/>
      <c r="B20" s="15"/>
      <c r="C20" s="15"/>
      <c r="D20" s="15"/>
      <c r="E20" s="15"/>
      <c r="F20" s="15"/>
      <c r="G20" s="15"/>
      <c r="H20" s="15"/>
      <c r="I20" s="15"/>
      <c r="J20" s="15"/>
      <c r="K20" s="15"/>
      <c r="L20" s="15"/>
      <c r="M20" s="15"/>
      <c r="N20" s="15"/>
      <c r="O20" s="15"/>
      <c r="P20" s="15"/>
      <c r="Q20" s="15"/>
      <c r="R20" s="15"/>
      <c r="S20" s="15"/>
      <c r="T20" s="15"/>
      <c r="U20" s="15"/>
      <c r="V20" s="15"/>
      <c r="W20" s="15"/>
    </row>
    <row r="21" spans="1:23" ht="56.25" customHeight="1">
      <c r="A21" s="15"/>
      <c r="B21" s="15"/>
      <c r="C21" s="15"/>
      <c r="D21" s="15"/>
      <c r="E21" s="15"/>
      <c r="F21" s="15"/>
      <c r="G21" s="15"/>
      <c r="H21" s="15"/>
      <c r="I21" s="15"/>
      <c r="J21" s="15"/>
      <c r="K21" s="15"/>
      <c r="L21" s="15"/>
      <c r="M21" s="15"/>
      <c r="N21" s="15"/>
      <c r="O21" s="15"/>
      <c r="P21" s="15"/>
      <c r="Q21" s="15"/>
      <c r="R21" s="15"/>
      <c r="S21" s="15"/>
      <c r="T21" s="15"/>
      <c r="U21" s="15"/>
      <c r="V21" s="15"/>
      <c r="W21" s="15"/>
    </row>
    <row r="22" spans="1:23" ht="56.25" customHeight="1">
      <c r="A22" s="15"/>
      <c r="B22" s="15"/>
      <c r="C22" s="15"/>
      <c r="D22" s="15"/>
      <c r="E22" s="15"/>
      <c r="F22" s="15"/>
      <c r="G22" s="15"/>
      <c r="H22" s="15"/>
      <c r="I22" s="15"/>
      <c r="J22" s="15"/>
      <c r="K22" s="15"/>
      <c r="L22" s="15"/>
      <c r="M22" s="15"/>
      <c r="N22" s="15"/>
      <c r="O22" s="15"/>
      <c r="P22" s="15"/>
      <c r="Q22" s="15"/>
      <c r="R22" s="15"/>
      <c r="S22" s="15"/>
      <c r="T22" s="15"/>
      <c r="U22" s="15"/>
      <c r="V22" s="15"/>
      <c r="W22" s="15"/>
    </row>
    <row r="23" spans="1:23" ht="56.25" customHeight="1">
      <c r="A23" s="15"/>
      <c r="B23" s="15"/>
      <c r="C23" s="15"/>
      <c r="D23" s="15"/>
      <c r="E23" s="15"/>
      <c r="F23" s="15"/>
      <c r="G23" s="15"/>
      <c r="H23" s="15"/>
      <c r="I23" s="15"/>
      <c r="J23" s="15"/>
      <c r="K23" s="15"/>
      <c r="L23" s="15"/>
      <c r="M23" s="15"/>
      <c r="N23" s="15"/>
      <c r="O23" s="15"/>
      <c r="P23" s="15"/>
      <c r="Q23" s="15"/>
      <c r="R23" s="15"/>
      <c r="S23" s="15"/>
      <c r="T23" s="15"/>
      <c r="U23" s="15"/>
      <c r="V23" s="15"/>
      <c r="W23" s="15"/>
    </row>
    <row r="24" spans="1:23" ht="56.25" customHeight="1">
      <c r="A24" s="15"/>
      <c r="B24" s="15"/>
      <c r="C24" s="15"/>
      <c r="D24" s="15"/>
      <c r="E24" s="15"/>
      <c r="F24" s="15"/>
      <c r="G24" s="15"/>
      <c r="H24" s="15"/>
      <c r="I24" s="15"/>
      <c r="J24" s="15"/>
      <c r="K24" s="15"/>
      <c r="L24" s="15"/>
      <c r="M24" s="15"/>
      <c r="N24" s="15"/>
      <c r="O24" s="15"/>
      <c r="P24" s="15"/>
      <c r="Q24" s="15"/>
      <c r="R24" s="15"/>
      <c r="S24" s="15"/>
      <c r="T24" s="15"/>
      <c r="U24" s="15"/>
      <c r="V24" s="15"/>
      <c r="W24" s="15"/>
    </row>
    <row r="25" spans="1:23" ht="56.25" customHeight="1">
      <c r="A25" s="15"/>
      <c r="B25" s="15"/>
      <c r="C25" s="15"/>
      <c r="D25" s="15"/>
      <c r="E25" s="15"/>
      <c r="F25" s="15"/>
      <c r="G25" s="15"/>
      <c r="H25" s="15"/>
      <c r="I25" s="15"/>
      <c r="J25" s="15"/>
      <c r="K25" s="15"/>
      <c r="L25" s="15"/>
      <c r="M25" s="15"/>
      <c r="N25" s="15"/>
      <c r="O25" s="15"/>
      <c r="P25" s="15"/>
      <c r="Q25" s="15"/>
      <c r="R25" s="15"/>
      <c r="S25" s="15"/>
      <c r="T25" s="15"/>
      <c r="U25" s="15"/>
      <c r="V25" s="15"/>
      <c r="W25" s="15"/>
    </row>
    <row r="26" spans="1:23" ht="56.25" customHeight="1">
      <c r="A26" s="15"/>
      <c r="B26" s="15"/>
      <c r="C26" s="15"/>
      <c r="D26" s="15"/>
      <c r="E26" s="15"/>
      <c r="F26" s="15"/>
      <c r="G26" s="15"/>
      <c r="H26" s="15"/>
      <c r="I26" s="15"/>
      <c r="J26" s="15"/>
      <c r="K26" s="15"/>
      <c r="L26" s="15"/>
      <c r="M26" s="15"/>
      <c r="N26" s="15"/>
      <c r="O26" s="15"/>
      <c r="P26" s="15"/>
      <c r="Q26" s="15"/>
      <c r="R26" s="15"/>
      <c r="S26" s="15"/>
      <c r="T26" s="15"/>
      <c r="U26" s="15"/>
      <c r="V26" s="15"/>
      <c r="W26" s="15"/>
    </row>
    <row r="27" spans="1:23" ht="56.25" customHeight="1">
      <c r="A27" s="15"/>
      <c r="B27" s="15"/>
      <c r="C27" s="15"/>
      <c r="D27" s="15"/>
      <c r="E27" s="15"/>
      <c r="F27" s="15"/>
      <c r="G27" s="15"/>
      <c r="H27" s="15"/>
      <c r="I27" s="15"/>
      <c r="J27" s="15"/>
      <c r="K27" s="15"/>
      <c r="L27" s="15"/>
      <c r="M27" s="15"/>
      <c r="N27" s="15"/>
      <c r="O27" s="15"/>
      <c r="P27" s="15"/>
      <c r="Q27" s="15"/>
      <c r="R27" s="15"/>
      <c r="S27" s="15"/>
      <c r="T27" s="15"/>
      <c r="U27" s="15"/>
      <c r="V27" s="15"/>
      <c r="W27" s="15"/>
    </row>
    <row r="28" spans="1:23" ht="56.25" customHeight="1">
      <c r="A28" s="15"/>
      <c r="B28" s="15"/>
      <c r="C28" s="15"/>
      <c r="D28" s="15"/>
      <c r="E28" s="15"/>
      <c r="F28" s="15"/>
      <c r="G28" s="15"/>
      <c r="H28" s="15"/>
      <c r="I28" s="15"/>
      <c r="J28" s="15"/>
      <c r="K28" s="15"/>
      <c r="L28" s="15"/>
      <c r="M28" s="15"/>
      <c r="N28" s="15"/>
      <c r="O28" s="15"/>
      <c r="P28" s="15"/>
      <c r="Q28" s="15"/>
      <c r="R28" s="15"/>
      <c r="S28" s="15"/>
      <c r="T28" s="15"/>
      <c r="U28" s="15"/>
      <c r="V28" s="15"/>
      <c r="W28" s="15"/>
    </row>
    <row r="29" spans="1:23" ht="56.25" customHeight="1">
      <c r="A29" s="15"/>
      <c r="B29" s="15"/>
      <c r="C29" s="15"/>
      <c r="D29" s="15"/>
      <c r="E29" s="15"/>
      <c r="F29" s="15"/>
      <c r="G29" s="15"/>
      <c r="H29" s="15"/>
      <c r="I29" s="15"/>
      <c r="J29" s="15"/>
      <c r="K29" s="15"/>
      <c r="L29" s="15"/>
      <c r="M29" s="15"/>
      <c r="N29" s="15"/>
      <c r="O29" s="15"/>
      <c r="P29" s="15"/>
      <c r="Q29" s="15"/>
      <c r="R29" s="15"/>
      <c r="S29" s="15"/>
      <c r="T29" s="15"/>
      <c r="U29" s="15"/>
      <c r="V29" s="15"/>
      <c r="W29" s="15"/>
    </row>
    <row r="30" spans="1:23" ht="56.25" customHeight="1">
      <c r="A30" s="15"/>
      <c r="B30" s="15"/>
      <c r="C30" s="15"/>
      <c r="D30" s="15"/>
      <c r="E30" s="15"/>
      <c r="F30" s="15"/>
      <c r="G30" s="15"/>
      <c r="H30" s="15"/>
      <c r="I30" s="15"/>
      <c r="J30" s="15"/>
      <c r="K30" s="15"/>
      <c r="L30" s="15"/>
      <c r="M30" s="15"/>
      <c r="N30" s="15"/>
      <c r="O30" s="15"/>
      <c r="P30" s="15"/>
      <c r="Q30" s="15"/>
      <c r="R30" s="15"/>
      <c r="S30" s="15"/>
      <c r="T30" s="15"/>
      <c r="U30" s="15"/>
      <c r="V30" s="15"/>
      <c r="W30" s="15"/>
    </row>
    <row r="31" spans="1:23" ht="56.25" customHeight="1">
      <c r="A31" s="15"/>
      <c r="B31" s="15"/>
      <c r="C31" s="15"/>
      <c r="D31" s="15"/>
      <c r="E31" s="15"/>
      <c r="F31" s="15"/>
      <c r="G31" s="15"/>
      <c r="H31" s="15"/>
      <c r="I31" s="15"/>
      <c r="J31" s="15"/>
      <c r="K31" s="15"/>
      <c r="L31" s="15"/>
      <c r="M31" s="15"/>
      <c r="N31" s="15"/>
      <c r="O31" s="15"/>
      <c r="P31" s="15"/>
      <c r="Q31" s="15"/>
      <c r="R31" s="15"/>
      <c r="S31" s="15"/>
      <c r="T31" s="15"/>
      <c r="U31" s="15"/>
      <c r="V31" s="15"/>
      <c r="W31" s="15"/>
    </row>
    <row r="32" spans="1:23" ht="56.25" customHeight="1">
      <c r="A32" s="15"/>
      <c r="B32" s="15"/>
      <c r="C32" s="15"/>
      <c r="D32" s="15"/>
      <c r="E32" s="15"/>
      <c r="F32" s="15"/>
      <c r="G32" s="15"/>
      <c r="H32" s="15"/>
      <c r="I32" s="15"/>
      <c r="J32" s="15"/>
      <c r="K32" s="15"/>
      <c r="L32" s="15"/>
      <c r="M32" s="15"/>
      <c r="N32" s="15"/>
      <c r="O32" s="15"/>
      <c r="P32" s="15"/>
      <c r="Q32" s="15"/>
      <c r="R32" s="15"/>
      <c r="S32" s="15"/>
      <c r="T32" s="15"/>
      <c r="U32" s="15"/>
      <c r="V32" s="15"/>
      <c r="W32" s="15"/>
    </row>
    <row r="33" spans="1:23" ht="56.25" customHeight="1">
      <c r="A33" s="15"/>
      <c r="B33" s="15"/>
      <c r="C33" s="15"/>
      <c r="D33" s="15"/>
      <c r="E33" s="15"/>
      <c r="F33" s="15"/>
      <c r="G33" s="15"/>
      <c r="H33" s="15"/>
      <c r="I33" s="15"/>
      <c r="J33" s="15"/>
      <c r="K33" s="15"/>
      <c r="L33" s="15"/>
      <c r="M33" s="15"/>
      <c r="N33" s="15"/>
      <c r="O33" s="15"/>
      <c r="P33" s="15"/>
      <c r="Q33" s="15"/>
      <c r="R33" s="15"/>
      <c r="S33" s="15"/>
      <c r="T33" s="15"/>
      <c r="U33" s="15"/>
      <c r="V33" s="15"/>
      <c r="W33" s="15"/>
    </row>
    <row r="34" spans="1:23" ht="56.25" customHeight="1">
      <c r="A34" s="15"/>
      <c r="B34" s="15"/>
      <c r="C34" s="15"/>
      <c r="D34" s="15"/>
      <c r="E34" s="15"/>
      <c r="F34" s="15"/>
      <c r="G34" s="15"/>
      <c r="H34" s="15"/>
      <c r="I34" s="15"/>
      <c r="J34" s="15"/>
      <c r="K34" s="15"/>
      <c r="L34" s="15"/>
      <c r="M34" s="15"/>
      <c r="N34" s="15"/>
      <c r="O34" s="15"/>
      <c r="P34" s="15"/>
      <c r="Q34" s="15"/>
      <c r="R34" s="15"/>
      <c r="S34" s="15"/>
      <c r="T34" s="15"/>
      <c r="U34" s="15"/>
      <c r="V34" s="15"/>
      <c r="W34" s="15"/>
    </row>
    <row r="35" spans="1:23" ht="56.25" customHeight="1">
      <c r="A35" s="15"/>
      <c r="B35" s="15"/>
      <c r="C35" s="15"/>
      <c r="D35" s="15"/>
      <c r="E35" s="15"/>
      <c r="F35" s="15"/>
      <c r="G35" s="15"/>
      <c r="H35" s="15"/>
      <c r="I35" s="15"/>
      <c r="J35" s="15"/>
      <c r="K35" s="15"/>
      <c r="L35" s="15"/>
      <c r="M35" s="15"/>
      <c r="N35" s="15"/>
      <c r="O35" s="15"/>
      <c r="P35" s="15"/>
      <c r="Q35" s="15"/>
      <c r="R35" s="15"/>
      <c r="S35" s="15"/>
      <c r="T35" s="15"/>
      <c r="U35" s="15"/>
      <c r="V35" s="15"/>
      <c r="W35" s="15"/>
    </row>
    <row r="36" spans="1:23" ht="56.25" customHeight="1">
      <c r="A36" s="15"/>
      <c r="B36" s="15"/>
      <c r="C36" s="15"/>
      <c r="D36" s="15"/>
      <c r="E36" s="15"/>
      <c r="F36" s="15"/>
      <c r="G36" s="15"/>
      <c r="H36" s="15"/>
      <c r="I36" s="15"/>
      <c r="J36" s="15"/>
      <c r="K36" s="15"/>
      <c r="L36" s="15"/>
      <c r="M36" s="15"/>
      <c r="N36" s="15"/>
      <c r="O36" s="15"/>
      <c r="P36" s="15"/>
      <c r="Q36" s="15"/>
      <c r="R36" s="15"/>
      <c r="S36" s="15"/>
      <c r="T36" s="15"/>
      <c r="U36" s="15"/>
      <c r="V36" s="15"/>
      <c r="W36" s="15"/>
    </row>
    <row r="37" spans="1:23" ht="56.25" customHeight="1">
      <c r="A37" s="15"/>
      <c r="B37" s="15"/>
      <c r="C37" s="15"/>
      <c r="D37" s="15"/>
      <c r="E37" s="15"/>
      <c r="F37" s="15"/>
      <c r="G37" s="15"/>
      <c r="H37" s="15"/>
      <c r="I37" s="15"/>
      <c r="J37" s="15"/>
      <c r="K37" s="15"/>
      <c r="L37" s="15"/>
      <c r="M37" s="15"/>
      <c r="N37" s="15"/>
      <c r="O37" s="15"/>
      <c r="P37" s="15"/>
      <c r="Q37" s="15"/>
      <c r="R37" s="15"/>
      <c r="S37" s="15"/>
      <c r="T37" s="15"/>
      <c r="U37" s="15"/>
      <c r="V37" s="15"/>
      <c r="W37" s="15"/>
    </row>
    <row r="38" spans="1:23" ht="56.25" customHeight="1">
      <c r="A38" s="15"/>
      <c r="B38" s="15"/>
      <c r="C38" s="15"/>
      <c r="D38" s="15"/>
      <c r="E38" s="15"/>
      <c r="F38" s="15"/>
      <c r="G38" s="15"/>
      <c r="H38" s="15"/>
      <c r="I38" s="15"/>
      <c r="J38" s="15"/>
      <c r="K38" s="15"/>
      <c r="L38" s="15"/>
      <c r="M38" s="15"/>
      <c r="N38" s="15"/>
      <c r="O38" s="15"/>
      <c r="P38" s="15"/>
      <c r="Q38" s="15"/>
      <c r="R38" s="15"/>
      <c r="S38" s="15"/>
      <c r="T38" s="15"/>
      <c r="U38" s="15"/>
      <c r="V38" s="15"/>
      <c r="W38" s="15"/>
    </row>
    <row r="39" spans="1:23" ht="56.25" customHeight="1">
      <c r="A39" s="15"/>
      <c r="B39" s="15"/>
      <c r="C39" s="15"/>
      <c r="D39" s="15"/>
      <c r="E39" s="15"/>
      <c r="F39" s="15"/>
      <c r="G39" s="15"/>
      <c r="H39" s="15"/>
      <c r="I39" s="15"/>
      <c r="J39" s="15"/>
      <c r="K39" s="15"/>
      <c r="L39" s="15"/>
      <c r="M39" s="15"/>
      <c r="N39" s="15"/>
      <c r="O39" s="15"/>
      <c r="P39" s="15"/>
      <c r="Q39" s="15"/>
      <c r="R39" s="15"/>
      <c r="S39" s="15"/>
      <c r="T39" s="15"/>
      <c r="U39" s="15"/>
      <c r="V39" s="15"/>
      <c r="W39" s="15"/>
    </row>
    <row r="40" spans="1:23" ht="56.25" customHeight="1">
      <c r="A40" s="15"/>
      <c r="B40" s="15"/>
      <c r="C40" s="15"/>
      <c r="D40" s="15"/>
      <c r="E40" s="15"/>
      <c r="F40" s="15"/>
      <c r="G40" s="15"/>
      <c r="H40" s="15"/>
      <c r="I40" s="15"/>
      <c r="J40" s="15"/>
      <c r="K40" s="15"/>
      <c r="L40" s="15"/>
      <c r="M40" s="15"/>
      <c r="N40" s="15"/>
      <c r="O40" s="15"/>
      <c r="P40" s="15"/>
      <c r="Q40" s="15"/>
      <c r="R40" s="15"/>
      <c r="S40" s="15"/>
      <c r="T40" s="15"/>
      <c r="U40" s="15"/>
      <c r="V40" s="15"/>
      <c r="W40" s="15"/>
    </row>
    <row r="41" spans="1:23" ht="56.25" customHeight="1">
      <c r="A41" s="15"/>
      <c r="B41" s="15"/>
      <c r="C41" s="15"/>
      <c r="D41" s="15"/>
      <c r="E41" s="15"/>
      <c r="F41" s="15"/>
      <c r="G41" s="15"/>
      <c r="H41" s="15"/>
      <c r="I41" s="15"/>
      <c r="J41" s="15"/>
      <c r="K41" s="15"/>
      <c r="L41" s="15"/>
      <c r="M41" s="15"/>
      <c r="N41" s="15"/>
      <c r="O41" s="15"/>
      <c r="P41" s="15"/>
      <c r="Q41" s="15"/>
      <c r="R41" s="15"/>
      <c r="S41" s="15"/>
      <c r="T41" s="15"/>
      <c r="U41" s="15"/>
      <c r="V41" s="15"/>
      <c r="W41" s="15"/>
    </row>
    <row r="42" spans="1:23" ht="56.25" customHeight="1">
      <c r="A42" s="15"/>
      <c r="B42" s="15"/>
      <c r="C42" s="15"/>
      <c r="D42" s="15"/>
      <c r="E42" s="15"/>
      <c r="F42" s="15"/>
      <c r="G42" s="15"/>
      <c r="H42" s="15"/>
      <c r="I42" s="15"/>
      <c r="J42" s="15"/>
      <c r="K42" s="15"/>
      <c r="L42" s="15"/>
      <c r="M42" s="15"/>
      <c r="N42" s="15"/>
      <c r="O42" s="15"/>
      <c r="P42" s="15"/>
      <c r="Q42" s="15"/>
      <c r="R42" s="15"/>
      <c r="S42" s="15"/>
      <c r="T42" s="15"/>
      <c r="U42" s="15"/>
      <c r="V42" s="15"/>
      <c r="W42" s="15"/>
    </row>
    <row r="43" spans="1:23" ht="56.25" customHeight="1">
      <c r="A43" s="15"/>
      <c r="B43" s="15"/>
      <c r="C43" s="15"/>
      <c r="D43" s="15"/>
      <c r="E43" s="15"/>
      <c r="F43" s="15"/>
      <c r="G43" s="15"/>
      <c r="H43" s="15"/>
      <c r="I43" s="15"/>
      <c r="J43" s="15"/>
      <c r="K43" s="15"/>
      <c r="L43" s="15"/>
      <c r="M43" s="15"/>
      <c r="N43" s="15"/>
      <c r="O43" s="15"/>
      <c r="P43" s="15"/>
      <c r="Q43" s="15"/>
      <c r="R43" s="15"/>
      <c r="S43" s="15"/>
      <c r="T43" s="15"/>
      <c r="U43" s="15"/>
      <c r="V43" s="15"/>
      <c r="W43" s="15"/>
    </row>
    <row r="44" spans="1:23" ht="56.25" customHeight="1">
      <c r="A44" s="15"/>
      <c r="B44" s="15"/>
      <c r="C44" s="15"/>
      <c r="D44" s="15"/>
      <c r="E44" s="15"/>
      <c r="F44" s="15"/>
      <c r="G44" s="15"/>
      <c r="H44" s="15"/>
      <c r="I44" s="15"/>
      <c r="J44" s="15"/>
      <c r="K44" s="15"/>
      <c r="L44" s="15"/>
      <c r="M44" s="15"/>
      <c r="N44" s="15"/>
      <c r="O44" s="15"/>
      <c r="P44" s="15"/>
      <c r="Q44" s="15"/>
      <c r="R44" s="15"/>
      <c r="S44" s="15"/>
      <c r="T44" s="15"/>
      <c r="U44" s="15"/>
      <c r="V44" s="15"/>
      <c r="W44" s="15"/>
    </row>
    <row r="45" spans="1:23" ht="56.25" customHeight="1">
      <c r="A45" s="15"/>
      <c r="B45" s="15"/>
      <c r="C45" s="15"/>
      <c r="D45" s="15"/>
      <c r="E45" s="15"/>
      <c r="F45" s="15"/>
      <c r="G45" s="15"/>
      <c r="H45" s="15"/>
      <c r="I45" s="15"/>
      <c r="J45" s="15"/>
      <c r="K45" s="15"/>
      <c r="L45" s="15"/>
      <c r="M45" s="15"/>
      <c r="N45" s="15"/>
      <c r="O45" s="15"/>
      <c r="P45" s="15"/>
      <c r="Q45" s="15"/>
      <c r="R45" s="15"/>
      <c r="S45" s="15"/>
      <c r="T45" s="15"/>
      <c r="U45" s="15"/>
      <c r="V45" s="15"/>
      <c r="W45" s="15"/>
    </row>
    <row r="46" spans="1:23" ht="56.25" customHeight="1">
      <c r="A46" s="15"/>
      <c r="B46" s="15"/>
      <c r="C46" s="15"/>
      <c r="D46" s="15"/>
      <c r="E46" s="15"/>
      <c r="F46" s="15"/>
      <c r="G46" s="15"/>
      <c r="H46" s="15"/>
      <c r="I46" s="15"/>
      <c r="J46" s="15"/>
      <c r="K46" s="15"/>
      <c r="L46" s="15"/>
      <c r="M46" s="15"/>
      <c r="N46" s="15"/>
      <c r="O46" s="15"/>
      <c r="P46" s="15"/>
      <c r="Q46" s="15"/>
      <c r="R46" s="15"/>
      <c r="S46" s="15"/>
      <c r="T46" s="15"/>
      <c r="U46" s="15"/>
      <c r="V46" s="15"/>
      <c r="W46" s="15"/>
    </row>
    <row r="47" spans="1:23" ht="56.25" customHeight="1">
      <c r="A47" s="15"/>
      <c r="B47" s="15"/>
      <c r="C47" s="15"/>
      <c r="D47" s="15"/>
      <c r="E47" s="15"/>
      <c r="F47" s="15"/>
      <c r="G47" s="15"/>
      <c r="H47" s="15"/>
      <c r="I47" s="15"/>
      <c r="J47" s="15"/>
      <c r="K47" s="15"/>
      <c r="L47" s="15"/>
      <c r="M47" s="15"/>
      <c r="N47" s="15"/>
      <c r="O47" s="15"/>
      <c r="P47" s="15"/>
      <c r="Q47" s="15"/>
      <c r="R47" s="15"/>
      <c r="S47" s="15"/>
      <c r="T47" s="15"/>
      <c r="U47" s="15"/>
      <c r="V47" s="15"/>
      <c r="W47" s="15"/>
    </row>
    <row r="48" spans="1:23" ht="56.25" customHeight="1">
      <c r="A48" s="15"/>
      <c r="B48" s="15"/>
      <c r="C48" s="15"/>
      <c r="D48" s="15"/>
      <c r="E48" s="15"/>
      <c r="F48" s="15"/>
      <c r="G48" s="15"/>
      <c r="H48" s="15"/>
      <c r="I48" s="15"/>
      <c r="J48" s="15"/>
      <c r="K48" s="15"/>
      <c r="L48" s="15"/>
      <c r="M48" s="15"/>
      <c r="N48" s="15"/>
      <c r="O48" s="15"/>
      <c r="P48" s="15"/>
      <c r="Q48" s="15"/>
      <c r="R48" s="15"/>
      <c r="S48" s="15"/>
      <c r="T48" s="15"/>
      <c r="U48" s="15"/>
      <c r="V48" s="15"/>
      <c r="W48" s="15"/>
    </row>
    <row r="49" spans="1:23" ht="56.25" customHeight="1">
      <c r="A49" s="15"/>
      <c r="B49" s="15"/>
      <c r="C49" s="15"/>
      <c r="D49" s="15"/>
      <c r="E49" s="15"/>
      <c r="F49" s="15"/>
      <c r="G49" s="15"/>
      <c r="H49" s="15"/>
      <c r="I49" s="15"/>
      <c r="J49" s="15"/>
      <c r="K49" s="15"/>
      <c r="L49" s="15"/>
      <c r="M49" s="15"/>
      <c r="N49" s="15"/>
      <c r="O49" s="15"/>
      <c r="P49" s="15"/>
      <c r="Q49" s="15"/>
      <c r="R49" s="15"/>
      <c r="S49" s="15"/>
      <c r="T49" s="15"/>
      <c r="U49" s="15"/>
      <c r="V49" s="15"/>
      <c r="W49" s="15"/>
    </row>
    <row r="50" spans="1:23" ht="56.25" customHeight="1">
      <c r="A50" s="15"/>
      <c r="B50" s="15"/>
      <c r="C50" s="15"/>
      <c r="D50" s="15"/>
      <c r="E50" s="15"/>
      <c r="F50" s="15"/>
      <c r="G50" s="15"/>
      <c r="H50" s="15"/>
      <c r="I50" s="15"/>
      <c r="J50" s="15"/>
      <c r="K50" s="15"/>
      <c r="L50" s="15"/>
      <c r="M50" s="15"/>
      <c r="N50" s="15"/>
      <c r="O50" s="15"/>
      <c r="P50" s="15"/>
      <c r="Q50" s="15"/>
      <c r="R50" s="15"/>
      <c r="S50" s="15"/>
      <c r="T50" s="15"/>
      <c r="U50" s="15"/>
      <c r="V50" s="15"/>
      <c r="W50" s="15"/>
    </row>
    <row r="51" spans="1:23" ht="56.25" customHeight="1">
      <c r="A51" s="15"/>
      <c r="B51" s="15"/>
      <c r="C51" s="15"/>
      <c r="D51" s="15"/>
      <c r="E51" s="15"/>
      <c r="F51" s="15"/>
      <c r="G51" s="15"/>
      <c r="H51" s="15"/>
      <c r="I51" s="15"/>
      <c r="J51" s="15"/>
      <c r="K51" s="15"/>
      <c r="L51" s="15"/>
      <c r="M51" s="15"/>
      <c r="N51" s="15"/>
      <c r="O51" s="15"/>
      <c r="P51" s="15"/>
      <c r="Q51" s="15"/>
      <c r="R51" s="15"/>
      <c r="S51" s="15"/>
      <c r="T51" s="15"/>
      <c r="U51" s="15"/>
      <c r="V51" s="15"/>
      <c r="W51" s="15"/>
    </row>
    <row r="52" spans="1:23" ht="56.25" customHeight="1">
      <c r="A52" s="15"/>
      <c r="B52" s="15"/>
      <c r="C52" s="15"/>
      <c r="D52" s="15"/>
      <c r="E52" s="15"/>
      <c r="F52" s="15"/>
      <c r="G52" s="15"/>
      <c r="H52" s="15"/>
      <c r="I52" s="15"/>
      <c r="J52" s="15"/>
      <c r="K52" s="15"/>
      <c r="L52" s="15"/>
      <c r="M52" s="15"/>
      <c r="N52" s="15"/>
      <c r="O52" s="15"/>
      <c r="P52" s="15"/>
      <c r="Q52" s="15"/>
      <c r="R52" s="15"/>
      <c r="S52" s="15"/>
      <c r="T52" s="15"/>
      <c r="U52" s="15"/>
      <c r="V52" s="15"/>
      <c r="W52" s="15"/>
    </row>
    <row r="53" spans="1:23" ht="56.25" customHeight="1">
      <c r="A53" s="15"/>
      <c r="B53" s="15"/>
      <c r="C53" s="15"/>
      <c r="D53" s="15"/>
      <c r="E53" s="15"/>
      <c r="F53" s="15"/>
      <c r="G53" s="15"/>
      <c r="H53" s="15"/>
      <c r="I53" s="15"/>
      <c r="J53" s="15"/>
      <c r="K53" s="15"/>
      <c r="L53" s="15"/>
      <c r="M53" s="15"/>
      <c r="N53" s="15"/>
      <c r="O53" s="15"/>
      <c r="P53" s="15"/>
      <c r="Q53" s="15"/>
      <c r="R53" s="15"/>
      <c r="S53" s="15"/>
      <c r="T53" s="15"/>
      <c r="U53" s="15"/>
      <c r="V53" s="15"/>
      <c r="W53" s="15"/>
    </row>
    <row r="54" spans="1:23" ht="56.25" customHeight="1">
      <c r="A54" s="15"/>
      <c r="B54" s="15"/>
      <c r="C54" s="15"/>
      <c r="D54" s="15"/>
      <c r="E54" s="15"/>
      <c r="F54" s="15"/>
      <c r="G54" s="15"/>
      <c r="H54" s="15"/>
      <c r="I54" s="15"/>
      <c r="J54" s="15"/>
      <c r="K54" s="15"/>
      <c r="L54" s="15"/>
      <c r="M54" s="15"/>
      <c r="N54" s="15"/>
      <c r="O54" s="15"/>
      <c r="P54" s="15"/>
      <c r="Q54" s="15"/>
      <c r="R54" s="15"/>
      <c r="S54" s="15"/>
      <c r="T54" s="15"/>
      <c r="U54" s="15"/>
      <c r="V54" s="15"/>
      <c r="W54" s="15"/>
    </row>
    <row r="55" spans="1:23" ht="56.25" customHeight="1">
      <c r="A55" s="15"/>
      <c r="B55" s="15"/>
      <c r="C55" s="15"/>
      <c r="D55" s="15"/>
      <c r="E55" s="15"/>
      <c r="F55" s="15"/>
      <c r="G55" s="15"/>
      <c r="H55" s="15"/>
      <c r="I55" s="15"/>
      <c r="J55" s="15"/>
      <c r="K55" s="15"/>
      <c r="L55" s="15"/>
      <c r="M55" s="15"/>
      <c r="N55" s="15"/>
      <c r="O55" s="15"/>
      <c r="P55" s="15"/>
      <c r="Q55" s="15"/>
      <c r="R55" s="15"/>
      <c r="S55" s="15"/>
      <c r="T55" s="15"/>
      <c r="U55" s="15"/>
      <c r="V55" s="15"/>
      <c r="W55" s="15"/>
    </row>
    <row r="56" spans="1:23" ht="56.25" customHeight="1">
      <c r="A56" s="15"/>
      <c r="B56" s="15"/>
      <c r="C56" s="15"/>
      <c r="D56" s="15"/>
      <c r="E56" s="15"/>
      <c r="F56" s="15"/>
      <c r="G56" s="15"/>
      <c r="H56" s="15"/>
      <c r="I56" s="15"/>
      <c r="J56" s="15"/>
      <c r="K56" s="15"/>
      <c r="L56" s="15"/>
      <c r="M56" s="15"/>
      <c r="N56" s="15"/>
      <c r="O56" s="15"/>
      <c r="P56" s="15"/>
      <c r="Q56" s="15"/>
      <c r="R56" s="15"/>
      <c r="S56" s="15"/>
      <c r="T56" s="15"/>
      <c r="U56" s="15"/>
      <c r="V56" s="15"/>
      <c r="W56" s="15"/>
    </row>
    <row r="57" spans="1:23" ht="56.25" customHeight="1">
      <c r="A57" s="15"/>
      <c r="B57" s="15"/>
      <c r="C57" s="15"/>
      <c r="D57" s="15"/>
      <c r="E57" s="15"/>
      <c r="F57" s="15"/>
      <c r="G57" s="15"/>
      <c r="H57" s="15"/>
      <c r="I57" s="15"/>
      <c r="J57" s="15"/>
      <c r="K57" s="15"/>
      <c r="L57" s="15"/>
      <c r="M57" s="15"/>
      <c r="N57" s="15"/>
      <c r="O57" s="15"/>
      <c r="P57" s="15"/>
      <c r="Q57" s="15"/>
      <c r="R57" s="15"/>
      <c r="S57" s="15"/>
      <c r="T57" s="15"/>
      <c r="U57" s="15"/>
      <c r="V57" s="15"/>
      <c r="W57" s="15"/>
    </row>
    <row r="58" spans="1:23" ht="56.25" customHeight="1">
      <c r="A58" s="15"/>
      <c r="B58" s="15"/>
      <c r="C58" s="15"/>
      <c r="D58" s="15"/>
      <c r="E58" s="15"/>
      <c r="F58" s="15"/>
      <c r="G58" s="15"/>
      <c r="H58" s="15"/>
      <c r="I58" s="15"/>
      <c r="J58" s="15"/>
      <c r="K58" s="15"/>
      <c r="L58" s="15"/>
      <c r="M58" s="15"/>
      <c r="N58" s="15"/>
      <c r="O58" s="15"/>
      <c r="P58" s="15"/>
      <c r="Q58" s="15"/>
      <c r="R58" s="15"/>
      <c r="S58" s="15"/>
      <c r="T58" s="15"/>
      <c r="U58" s="15"/>
      <c r="V58" s="15"/>
      <c r="W58" s="15"/>
    </row>
    <row r="59" spans="1:23" ht="56.25" customHeight="1">
      <c r="A59" s="15"/>
      <c r="B59" s="15"/>
      <c r="C59" s="15"/>
      <c r="D59" s="15"/>
      <c r="E59" s="15"/>
      <c r="F59" s="15"/>
      <c r="G59" s="15"/>
      <c r="H59" s="15"/>
      <c r="I59" s="15"/>
      <c r="J59" s="15"/>
      <c r="K59" s="15"/>
      <c r="L59" s="15"/>
      <c r="M59" s="15"/>
      <c r="N59" s="15"/>
      <c r="O59" s="15"/>
      <c r="P59" s="15"/>
      <c r="Q59" s="15"/>
      <c r="R59" s="15"/>
      <c r="S59" s="15"/>
      <c r="T59" s="15"/>
      <c r="U59" s="15"/>
      <c r="V59" s="15"/>
      <c r="W59" s="15"/>
    </row>
    <row r="60" spans="1:23" ht="56.25" customHeight="1">
      <c r="A60" s="15"/>
      <c r="B60" s="15"/>
      <c r="C60" s="15"/>
      <c r="D60" s="15"/>
      <c r="E60" s="15"/>
      <c r="F60" s="15"/>
      <c r="G60" s="15"/>
      <c r="H60" s="15"/>
      <c r="I60" s="15"/>
      <c r="J60" s="15"/>
      <c r="K60" s="15"/>
      <c r="L60" s="15"/>
      <c r="M60" s="15"/>
      <c r="N60" s="15"/>
      <c r="O60" s="15"/>
      <c r="P60" s="15"/>
      <c r="Q60" s="15"/>
      <c r="R60" s="15"/>
      <c r="S60" s="15"/>
      <c r="T60" s="15"/>
      <c r="U60" s="15"/>
      <c r="V60" s="15"/>
      <c r="W60" s="15"/>
    </row>
    <row r="61" spans="1:23" ht="56.25" customHeight="1">
      <c r="A61" s="15"/>
      <c r="B61" s="15"/>
      <c r="C61" s="15"/>
      <c r="D61" s="15"/>
      <c r="E61" s="15"/>
      <c r="F61" s="15"/>
      <c r="G61" s="15"/>
      <c r="H61" s="15"/>
      <c r="I61" s="15"/>
      <c r="J61" s="15"/>
      <c r="K61" s="15"/>
      <c r="L61" s="15"/>
      <c r="M61" s="15"/>
      <c r="N61" s="15"/>
      <c r="O61" s="15"/>
      <c r="P61" s="15"/>
      <c r="Q61" s="15"/>
      <c r="R61" s="15"/>
      <c r="S61" s="15"/>
      <c r="T61" s="15"/>
      <c r="U61" s="15"/>
      <c r="V61" s="15"/>
      <c r="W61" s="15"/>
    </row>
    <row r="62" spans="1:23" ht="56.25" customHeight="1">
      <c r="A62" s="15"/>
      <c r="B62" s="15"/>
      <c r="C62" s="15"/>
      <c r="D62" s="15"/>
      <c r="E62" s="15"/>
      <c r="F62" s="15"/>
      <c r="G62" s="15"/>
      <c r="H62" s="15"/>
      <c r="I62" s="15"/>
      <c r="J62" s="15"/>
      <c r="K62" s="15"/>
      <c r="L62" s="15"/>
      <c r="M62" s="15"/>
      <c r="N62" s="15"/>
      <c r="O62" s="15"/>
      <c r="P62" s="15"/>
      <c r="Q62" s="15"/>
      <c r="R62" s="15"/>
      <c r="S62" s="15"/>
      <c r="T62" s="15"/>
      <c r="U62" s="15"/>
      <c r="V62" s="15"/>
      <c r="W62" s="15"/>
    </row>
    <row r="63" spans="1:23" ht="56.25" customHeight="1">
      <c r="A63" s="15"/>
      <c r="B63" s="15"/>
      <c r="C63" s="15"/>
      <c r="D63" s="15"/>
      <c r="E63" s="15"/>
      <c r="F63" s="15"/>
      <c r="G63" s="15"/>
      <c r="H63" s="15"/>
      <c r="I63" s="15"/>
      <c r="J63" s="15"/>
      <c r="K63" s="15"/>
      <c r="L63" s="15"/>
      <c r="M63" s="15"/>
      <c r="N63" s="15"/>
      <c r="O63" s="15"/>
      <c r="P63" s="15"/>
      <c r="Q63" s="15"/>
      <c r="R63" s="15"/>
      <c r="S63" s="15"/>
      <c r="T63" s="15"/>
      <c r="U63" s="15"/>
      <c r="V63" s="15"/>
      <c r="W63" s="15"/>
    </row>
    <row r="64" spans="1:23" ht="56.25"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6.25"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6.25"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6.25"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6.25"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6.25"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6.25"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6.25"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6.25"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6.25"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6.25"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6.25"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6.25"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6.25"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6.25"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6.25"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6.25"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6.25"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6.25"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6.25"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6.25"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6.25"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6.25"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6.25"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6.25"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6.25"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6.25"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6.25"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6.25"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6.25"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6.25"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6.25"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6.25"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6.25"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6.25"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6.25"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6.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6.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6.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6.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6.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6.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6.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6.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6.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6.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6.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6.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6.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6.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6.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6.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6.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6.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6.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6.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6.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6.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6.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6.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6.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6.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6.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6.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6.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6.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6.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6.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6.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6.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6.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6.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6.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6.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6.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6.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6.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6.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6.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6.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6.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6.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6.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6.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6.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6.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6.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6.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6.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6.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6.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6.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6.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6.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6.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6.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6.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6.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6.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6.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6.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6.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6.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6.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6.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6.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6.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6.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6.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6.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6.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6.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6.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6.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6.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6.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6.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6.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6.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6.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6.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6.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6.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6.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6.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6.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6.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6.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6.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6.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6.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6.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6.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6.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6.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6.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6.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6.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6.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6.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6.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6.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6.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6.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6.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6.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6.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6.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6.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6.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6.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6.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6.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6.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6.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6.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6.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6.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6.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6.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6.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6.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6.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6.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6.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6.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6.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6.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6.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6.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6.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6.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6.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6.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6.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6.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6.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6.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6.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6.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6.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6.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6.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6.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6.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6.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6.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6.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6.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6.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6.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6.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6.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6.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6.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6.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6.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6.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6.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6.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6.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6.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6.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6.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6.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6.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6.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6.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6.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6.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6.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6.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6.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6.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6.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6.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6.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6.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6.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6.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6.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6.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6.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6.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6.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6.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6.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6.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6.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6.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6.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6.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6.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6.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6.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6.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6.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6.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6.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6.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6.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6.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6.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6.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6.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6.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6.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6.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6.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6.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6.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6.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6.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6.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6.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6.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6.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6.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6.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6.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6.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6.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6.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6.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6.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6.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6.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6.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6.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6.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6.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6.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6.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6.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6.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6.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6.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6.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6.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6.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6.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6.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6.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6.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6.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6.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6.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6.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6.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6.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6.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6.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6.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6.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6.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6.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6.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6.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6.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6.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6.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6.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6.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6.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6.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6.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6.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6.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6.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6.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6.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6.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6.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6.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6.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6.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6.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6.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6.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6.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6.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6.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6.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6.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6.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6.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6.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6.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6.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6.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6.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6.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6.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6.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6.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6.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6.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6.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6.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6.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6.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6.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6.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6.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6.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6.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6.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6.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6.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6.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6.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6.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6.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6.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6.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6.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6.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6.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6.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6.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6.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6.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6.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6.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6.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6.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6.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6.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6.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6.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6.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6.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6.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6.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6.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6.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6.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6.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6.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6.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6.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6.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6.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6.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6.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6.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6.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6.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6.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6.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6.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6.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6.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6.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6.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6.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6.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6.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6.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6.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6.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6.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6.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6.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6.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6.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6.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6.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6.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6.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6.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6.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6.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6.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6.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6.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6.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6.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6.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6.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6.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6.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6.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6.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6.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6.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6.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6.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6.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6.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6.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6.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6.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6.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6.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6.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6.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6.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6.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6.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6.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6.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6.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6.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6.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6.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6.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6.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6.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6.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6.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6.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6.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6.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6.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6.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6.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6.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6.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6.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6.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6.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6.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6.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6.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6.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6.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6.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6.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6.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6.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6.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6.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6.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6.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6.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6.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6.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6.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6.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6.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6.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6.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6.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6.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6.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6.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6.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6.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6.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6.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6.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6.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6.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6.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6.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6.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6.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6.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6.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6.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6.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6.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6.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6.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6.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6.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6.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6.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6.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6.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6.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6.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6.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6.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6.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6.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6.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6.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6.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6.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6.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6.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6.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6.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6.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6.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6.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6.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6.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6.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6.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6.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6.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6.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6.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6.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6.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6.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6.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6.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6.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6.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6.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6.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6.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6.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6.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6.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6.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6.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6.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6.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6.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6.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6.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6.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6.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6.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6.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6.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6.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6.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6.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6.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6.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6.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6.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6.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6.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6.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6.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6.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6.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6.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6.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6.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6.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6.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6.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6.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6.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6.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6.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6.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6.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6.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6.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6.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6.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6.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6.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6.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6.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6.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6.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6.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6.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6.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6.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6.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6.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6.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6.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6.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6.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6.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6.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6.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6.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6.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6.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6.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6.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6.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6.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6.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6.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6.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6.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6.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6.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6.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6.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6.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6.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6.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6.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6.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6.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6.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6.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6.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6.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6.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6.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6.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6.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6.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6.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6.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6.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6.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6.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6.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6.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6.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6.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6.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6.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6.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6.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6.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6.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6.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6.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6.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6.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6.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6.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6.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6.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6.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6.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6.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6.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6.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6.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6.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6.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6.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6.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6.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6.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6.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6.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6.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6.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6.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6.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6.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6.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6.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6.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6.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6.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6.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6.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6.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6.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6.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6.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6.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6.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6.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6.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6.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6.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6.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6.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6.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6.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6.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6.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6.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6.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6.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6.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6.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6.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6.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6.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6.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6.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6.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6.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6.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6.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6.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6.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6.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6.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6.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6.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6.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6.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6.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6.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6.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6.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6.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6.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6.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6.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6.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6.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6.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6.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6.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6.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6.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6.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6.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6.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6.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6.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6.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6.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6.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6.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6.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6.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6.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6.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6.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6.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6.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6.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6.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6.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6.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6.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6.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6.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6.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6.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6.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6.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6.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6.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6.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6.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6.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6.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6.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6.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6.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6.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6.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6.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6.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6.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6.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6.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6.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6.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6.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6.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6.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6.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6.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6.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6.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6.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6.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6.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6.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6.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6.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6.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6.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6.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6.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6.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6.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6.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6.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6.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6.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6.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6.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6.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6.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6.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6.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6.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6.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6.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6.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6.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6.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6.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6.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6.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6.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6.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6.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6.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6.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6.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6.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6.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6.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6.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6.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6.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6.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6.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6.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6.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6.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6.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6.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6.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6.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6.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6.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6.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6.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6.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6.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6.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6.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6.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6.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6.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6.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6.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6.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6.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6.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6.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6.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6.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6.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6.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6.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6.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6.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6.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6.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6.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6.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6.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6.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6.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6.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6.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6.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6.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6.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6.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6.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6.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6.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6.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6.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6.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6.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6.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6.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6.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6.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6.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6.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6.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6.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6.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6.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6.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6.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6.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6.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6.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6.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6.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6.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6.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6.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6.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6.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6.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6.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6.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6.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6.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6.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6.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6.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6.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6.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6.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6.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6.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6.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6.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6.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6.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6.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6.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6.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6.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6.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6.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6.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6.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6.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sheetData>
  <mergeCells count="1">
    <mergeCell ref="A1:C1"/>
  </mergeCells>
  <hyperlinks>
    <hyperlink ref="B3" r:id="rId1" display="http://www.consiglioveneto.it/crvportal/leggi/2002/02lr0009.html?numLegge=9&amp;annoLegge=2002&amp;tipoLegge=Alr"/>
    <hyperlink ref="C3" r:id="rId2" display="http://bur.regione.veneto.it/BurvServices/pubblica/DettaglioDgr.aspx?id=298822"/>
    <hyperlink ref="B4" r:id="rId3" display="http://www.consiglioveneto.it/crvportal/leggi/2007/07lr0035.html?numLegge=35&amp;annoLegge=2007&amp;tipoLegge=Alr"/>
    <hyperlink ref="C4" r:id="rId4" display="http://bur.regione.veneto.it/BurvServices/pubblica/DettaglioDgr.aspx?id=279673"/>
    <hyperlink ref="B5" r:id="rId5" display="http://www.consiglioveneto.it/crvportal/leggi/2012/12lr0048.html?numLegge=48&amp;annoLegge=2012&amp;tipoLegge=Alr"/>
    <hyperlink ref="C5" r:id="rId6" display="http://bur.regione.veneto.it/BurvServices/pubblica/DettaglioDgr.aspx?id=260636"/>
    <hyperlink ref="B6" r:id="rId7" display="http://www.consiglioveneto.it/crvportal/leggi/2012/12lr0015.html?numLegge=15&amp;annoLegge=2012&amp;tipoLegge=Alr"/>
    <hyperlink ref="C6" r:id="rId8" display="http://bur.regione.veneto.it/BurvServices/pubblica/DettaglioDgr.aspx?id=280195"/>
    <hyperlink ref="B7" r:id="rId9" display="http://www.consiglioveneto.it/crvportal/leggi/2012/12lr0048.html?numLegge=48&amp;annoLegge=2012&amp;tipoLegge=Alr"/>
    <hyperlink ref="C7" r:id="rId10" display="http://bur.regione.veneto.it/BurvServices/pubblica/DettaglioDgr.aspx?id=252603"/>
    <hyperlink ref="B8" r:id="rId11" display="http://www.consiglioveneto.it/crvportal/leggi/1988/88lr0040.html?numLegge=40&amp;annoLegge=1988&amp;tipoLegge=Alr"/>
    <hyperlink ref="C8" r:id="rId12" display="http://bur.regione.veneto.it/BurvServices/Pubblica/DettaglioDgr.aspx?id=197242"/>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W1001"/>
  <sheetViews>
    <sheetView workbookViewId="0">
      <selection sqref="A1:C1"/>
    </sheetView>
  </sheetViews>
  <sheetFormatPr defaultColWidth="46.85546875" defaultRowHeight="56.25" customHeight="1"/>
  <sheetData>
    <row r="1" spans="1:23" ht="45" customHeight="1">
      <c r="A1" s="68" t="s">
        <v>317</v>
      </c>
      <c r="B1" s="53"/>
      <c r="C1" s="53"/>
      <c r="D1" s="15"/>
      <c r="E1" s="15"/>
      <c r="F1" s="15"/>
      <c r="G1" s="15"/>
      <c r="H1" s="15"/>
      <c r="I1" s="15"/>
      <c r="J1" s="15"/>
      <c r="K1" s="15"/>
      <c r="L1" s="15"/>
      <c r="M1" s="15"/>
      <c r="N1" s="15"/>
      <c r="O1" s="15"/>
      <c r="P1" s="15"/>
      <c r="Q1" s="15"/>
      <c r="R1" s="15"/>
      <c r="S1" s="15"/>
      <c r="T1" s="15"/>
      <c r="U1" s="15"/>
      <c r="V1" s="15"/>
      <c r="W1" s="15"/>
    </row>
    <row r="2" spans="1:23" ht="56.25" customHeight="1">
      <c r="A2" s="1" t="s">
        <v>1</v>
      </c>
      <c r="B2" s="2" t="s">
        <v>2</v>
      </c>
      <c r="C2" s="2" t="s">
        <v>318</v>
      </c>
      <c r="D2" s="15"/>
      <c r="E2" s="15"/>
      <c r="F2" s="15"/>
      <c r="G2" s="15"/>
      <c r="H2" s="15"/>
      <c r="I2" s="15"/>
      <c r="J2" s="15"/>
      <c r="K2" s="15"/>
      <c r="L2" s="15"/>
      <c r="M2" s="15"/>
      <c r="N2" s="15"/>
      <c r="O2" s="15"/>
      <c r="P2" s="15"/>
      <c r="Q2" s="15"/>
      <c r="R2" s="15"/>
      <c r="S2" s="15"/>
      <c r="T2" s="15"/>
      <c r="U2" s="15"/>
      <c r="V2" s="15"/>
      <c r="W2" s="15"/>
    </row>
    <row r="3" spans="1:23" ht="56.25" customHeight="1">
      <c r="A3" s="8" t="s">
        <v>319</v>
      </c>
      <c r="B3" s="4" t="str">
        <f>HYPERLINK("http://bur.regione.veneto.it/BurvServices/Pubblica/DettaglioDgr.aspx?id=245405","Bur n. 14 del 05 febbraio 2013 Dgr.n.. 53 del 21 gennaio 2013")</f>
        <v>Bur n. 14 del 05 febbraio 2013 Dgr.n.. 53 del 21 gennaio 2013</v>
      </c>
      <c r="C3" s="4" t="str">
        <f>HYPERLINK("http://bur.regione.veneto.it/BurvServices/pubblica/DettaglioDgr.aspx?id=314307","Bur n. 2 del 08 gennaio 2016 Dgr. n. 2114 del 30 dicembre 2015")</f>
        <v>Bur n. 2 del 08 gennaio 2016 Dgr. n. 2114 del 30 dicembre 2015</v>
      </c>
      <c r="D3" s="15"/>
      <c r="E3" s="15"/>
      <c r="F3" s="15"/>
      <c r="G3" s="15"/>
      <c r="H3" s="15"/>
      <c r="I3" s="15"/>
      <c r="J3" s="15"/>
      <c r="K3" s="15"/>
      <c r="L3" s="15"/>
      <c r="M3" s="15"/>
      <c r="N3" s="15"/>
      <c r="O3" s="15"/>
      <c r="P3" s="15"/>
      <c r="Q3" s="15"/>
      <c r="R3" s="15"/>
      <c r="S3" s="15"/>
      <c r="T3" s="15"/>
      <c r="U3" s="15"/>
      <c r="V3" s="15"/>
      <c r="W3" s="15"/>
    </row>
    <row r="4" spans="1:23" ht="56.25" customHeight="1">
      <c r="A4" s="16" t="s">
        <v>320</v>
      </c>
      <c r="B4" s="4" t="str">
        <f>HYPERLINK("http://www.consiglioveneto.it/crvportal/leggi/1997/97lr0035.html","Legge regionale 27 febbraio 2008 n. 1, art. 23 (legge di modifica alla L.r. 35/1997)")</f>
        <v>Legge regionale 27 febbraio 2008 n. 1, art. 23 (legge di modifica alla L.r. 35/1997)</v>
      </c>
      <c r="C4" s="4" t="str">
        <f>HYPERLINK("http://bur.regione.veneto.it/BurvServices/Pubblica/DettaglioDgr.aspx?id=208617","Bur n. 70 del 22/08/2008
Dgr n. 2412 del 08 agosto 2008
")</f>
        <v xml:space="preserve">Bur n. 70 del 22/08/2008
Dgr n. 2412 del 08 agosto 2008
</v>
      </c>
      <c r="D4" s="15"/>
      <c r="E4" s="15"/>
      <c r="F4" s="15"/>
      <c r="G4" s="15"/>
      <c r="H4" s="15"/>
      <c r="I4" s="15"/>
      <c r="J4" s="15"/>
      <c r="K4" s="15"/>
      <c r="L4" s="15"/>
      <c r="M4" s="15"/>
      <c r="N4" s="15"/>
      <c r="O4" s="15"/>
      <c r="P4" s="15"/>
      <c r="Q4" s="15"/>
      <c r="R4" s="15"/>
      <c r="S4" s="15"/>
      <c r="T4" s="15"/>
      <c r="U4" s="15"/>
      <c r="V4" s="15"/>
      <c r="W4" s="15"/>
    </row>
    <row r="5" spans="1:23" ht="56.25" customHeight="1">
      <c r="A5" s="16" t="s">
        <v>321</v>
      </c>
      <c r="B5" s="4" t="str">
        <f>HYPERLINK("http://www.consiglioveneto.it/crvportal/leggi/2009/09lr0030.html?numLegge=30&amp;annoLegge=2009&amp;tipoLegge=Alr","Legge regionale 18 dicembre 2009, n. 30")</f>
        <v>Legge regionale 18 dicembre 2009, n. 30</v>
      </c>
      <c r="C5" s="4" t="str">
        <f>HYPERLINK("http://bur.regione.veneto.it/BurvServices/Pubblica/DettaglioDgr.aspx?id=226223","Bur n. 67 del 17 agosto 2010
Dgr. n. 1942 del 27 luglio 2010
")</f>
        <v xml:space="preserve">Bur n. 67 del 17 agosto 2010
Dgr. n. 1942 del 27 luglio 2010
</v>
      </c>
      <c r="D5" s="15"/>
      <c r="E5" s="15"/>
      <c r="F5" s="15"/>
      <c r="G5" s="15"/>
      <c r="H5" s="15"/>
      <c r="I5" s="15"/>
      <c r="J5" s="15"/>
      <c r="K5" s="15"/>
      <c r="L5" s="15"/>
      <c r="M5" s="15"/>
      <c r="N5" s="15"/>
      <c r="O5" s="15"/>
      <c r="P5" s="15"/>
      <c r="Q5" s="15"/>
      <c r="R5" s="15"/>
      <c r="S5" s="15"/>
      <c r="T5" s="15"/>
      <c r="U5" s="15"/>
      <c r="V5" s="15"/>
      <c r="W5" s="15"/>
    </row>
    <row r="6" spans="1:23" ht="56.25" customHeight="1">
      <c r="A6" s="16" t="s">
        <v>322</v>
      </c>
      <c r="B6" s="4" t="str">
        <f>HYPERLINK("http://www.consiglioveneto.it/crvportal/leggi/2001/01lr0011.html?numLegge=11&amp;annoLegge=2001&amp;tipoLegge=Alr","Legge regionale 13 aprile 2001, n. 11, art. 133")</f>
        <v>Legge regionale 13 aprile 2001, n. 11, art. 133</v>
      </c>
      <c r="C6" s="4" t="str">
        <f>HYPERLINK("http://bur.regione.veneto.it/BurvServices/Pubblica/DettaglioDgr.aspx?id=216903","Bur n. 63 del 04/08/2009 Dgr n. 2093 del 07 luglio 2009
")</f>
        <v xml:space="preserve">Bur n. 63 del 04/08/2009 Dgr n. 2093 del 07 luglio 2009
</v>
      </c>
      <c r="D6" s="15"/>
      <c r="E6" s="15"/>
      <c r="F6" s="15"/>
      <c r="G6" s="15"/>
      <c r="H6" s="15"/>
      <c r="I6" s="15"/>
      <c r="J6" s="15"/>
      <c r="K6" s="15"/>
      <c r="L6" s="15"/>
      <c r="M6" s="15"/>
      <c r="N6" s="15"/>
      <c r="O6" s="15"/>
      <c r="P6" s="15"/>
      <c r="Q6" s="15"/>
      <c r="R6" s="15"/>
      <c r="S6" s="15"/>
      <c r="T6" s="15"/>
      <c r="U6" s="15"/>
      <c r="V6" s="15"/>
      <c r="W6" s="15"/>
    </row>
    <row r="7" spans="1:23" ht="56.25" customHeight="1">
      <c r="A7" s="16" t="s">
        <v>323</v>
      </c>
      <c r="B7" s="4" t="str">
        <f>HYPERLINK("http://www.consiglioveneto.it/crvportal/leggi/1990/90lr0032.html?numLegge=32&amp;annoLegge=1990&amp;tipoLegge=Alr","Legge regionale 23 aprile 1990, n. 32")</f>
        <v>Legge regionale 23 aprile 1990, n. 32</v>
      </c>
      <c r="C7" s="4" t="str">
        <f>HYPERLINK("http://bur.regione.veneto.it/BurvServices/pubblica/DettaglioDgr.aspx?id=309160","Bur n. 103 del 29 ottobre 2015
Dgr.  n. 1418 del 15 ottobre 2015
")</f>
        <v xml:space="preserve">Bur n. 103 del 29 ottobre 2015
Dgr.  n. 1418 del 15 ottobre 2015
</v>
      </c>
      <c r="D7" s="15"/>
      <c r="E7" s="15"/>
      <c r="F7" s="15"/>
      <c r="G7" s="15"/>
      <c r="H7" s="15"/>
      <c r="I7" s="15"/>
      <c r="J7" s="15"/>
      <c r="K7" s="15"/>
      <c r="L7" s="15"/>
      <c r="M7" s="15"/>
      <c r="N7" s="15"/>
      <c r="O7" s="15"/>
      <c r="P7" s="15"/>
      <c r="Q7" s="15"/>
      <c r="R7" s="15"/>
      <c r="S7" s="15"/>
      <c r="T7" s="15"/>
      <c r="U7" s="15"/>
      <c r="V7" s="15"/>
      <c r="W7" s="15"/>
    </row>
    <row r="8" spans="1:23" ht="56.25" customHeight="1">
      <c r="A8" s="16" t="s">
        <v>324</v>
      </c>
      <c r="B8" s="4" t="str">
        <f>HYPERLINK("http://www.consiglioveneto.it/crvportal/leggi/1989/89lr0022.html?numLegge=22&amp;annoLegge=1989&amp;tipoLegge=Alr","Legge regionale 20 luglio 1989, n. 22")</f>
        <v>Legge regionale 20 luglio 1989, n. 22</v>
      </c>
      <c r="C8" s="4" t="str">
        <f>HYPERLINK("http://bur.regione.veneto.it/BurvServices/pubblica/DettaglioDgr.aspx?id=257488","Bur n. 81 del 24 settembre 2013
Dgr. n. 1516 del 12 agosto 2013")</f>
        <v>Bur n. 81 del 24 settembre 2013
Dgr. n. 1516 del 12 agosto 2013</v>
      </c>
      <c r="D8" s="15"/>
      <c r="E8" s="15"/>
      <c r="F8" s="15"/>
      <c r="G8" s="15"/>
      <c r="H8" s="15"/>
      <c r="I8" s="15"/>
      <c r="J8" s="15"/>
      <c r="K8" s="15"/>
      <c r="L8" s="15"/>
      <c r="M8" s="15"/>
      <c r="N8" s="15"/>
      <c r="O8" s="15"/>
      <c r="P8" s="15"/>
      <c r="Q8" s="15"/>
      <c r="R8" s="15"/>
      <c r="S8" s="15"/>
      <c r="T8" s="15"/>
      <c r="U8" s="15"/>
      <c r="V8" s="15"/>
      <c r="W8" s="15"/>
    </row>
    <row r="9" spans="1:23" ht="56.25" customHeight="1">
      <c r="A9" s="16" t="s">
        <v>325</v>
      </c>
      <c r="B9" s="4" t="str">
        <f>HYPERLINK("http://www.consiglioveneto.it/crvportal/leggi/1999/99lr0007.html?numLegge=7&amp;annoLegge=1999&amp;tipoLegge=Alr","Legge regionale 22 febbraio 1999, n. 7, art.55 c. 2")</f>
        <v>Legge regionale 22 febbraio 1999, n. 7, art.55 c. 2</v>
      </c>
      <c r="C9" s="4" t="str">
        <f>HYPERLINK("http://bur.regione.veneto.it/BurvServices/pubblica/DettaglioDgr.aspx?id=292599","Bur n. 20 del 27 febbraio 2015
Dgr. n. 2665 del 29 dicembre 2014")</f>
        <v>Bur n. 20 del 27 febbraio 2015
Dgr. n. 2665 del 29 dicembre 2014</v>
      </c>
      <c r="D9" s="15"/>
      <c r="E9" s="15"/>
      <c r="F9" s="15"/>
      <c r="G9" s="15"/>
      <c r="H9" s="15"/>
      <c r="I9" s="15"/>
      <c r="J9" s="15"/>
      <c r="K9" s="15"/>
      <c r="L9" s="15"/>
      <c r="M9" s="15"/>
      <c r="N9" s="15"/>
      <c r="O9" s="15"/>
      <c r="P9" s="15"/>
      <c r="Q9" s="15"/>
      <c r="R9" s="15"/>
      <c r="S9" s="15"/>
      <c r="T9" s="15"/>
      <c r="U9" s="15"/>
      <c r="V9" s="15"/>
      <c r="W9" s="15"/>
    </row>
    <row r="10" spans="1:23" ht="56.25" customHeight="1">
      <c r="A10" s="16" t="s">
        <v>326</v>
      </c>
      <c r="B10" s="4" t="str">
        <f>HYPERLINK("http://www.consiglioveneto.it/crvportal/leggi/2010/10lr0011.html?numLegge=11&amp;annoLegge=2010&amp;tipoLegge=Alr","Legge regionale 16 febbraio 2010, n. 11 art. 45")</f>
        <v>Legge regionale 16 febbraio 2010, n. 11 art. 45</v>
      </c>
      <c r="C10" s="4" t="str">
        <f>HYPERLINK("http://bur.regione.veneto.it/BurvServices/Pubblica/DettaglioDgr.aspx?id=236804","Bur n. 3 del 10/01/2012 Dgr  n. 2254 del 20 dicembre 2011
")</f>
        <v xml:space="preserve">Bur n. 3 del 10/01/2012 Dgr  n. 2254 del 20 dicembre 2011
</v>
      </c>
      <c r="D10" s="15"/>
      <c r="E10" s="15"/>
      <c r="F10" s="15"/>
      <c r="G10" s="15"/>
      <c r="H10" s="15"/>
      <c r="I10" s="15"/>
      <c r="J10" s="15"/>
      <c r="K10" s="15"/>
      <c r="L10" s="15"/>
      <c r="M10" s="15"/>
      <c r="N10" s="15"/>
      <c r="O10" s="15"/>
      <c r="P10" s="15"/>
      <c r="Q10" s="15"/>
      <c r="R10" s="15"/>
      <c r="S10" s="15"/>
      <c r="T10" s="15"/>
      <c r="U10" s="15"/>
      <c r="V10" s="15"/>
      <c r="W10" s="15"/>
    </row>
    <row r="11" spans="1:23" ht="56.25" customHeight="1">
      <c r="A11" s="16" t="s">
        <v>327</v>
      </c>
      <c r="B11" s="4" t="str">
        <f>HYPERLINK("http://www.consiglioveneto.it/crvportal/leggi/1977/77lr0028.html?numLegge=28&amp;annoLegge=1977&amp;tipoLegge=Alr","Legge regionale 25 marzo 1977, n. 28 ")</f>
        <v xml:space="preserve">Legge regionale 25 marzo 1977, n. 28 </v>
      </c>
      <c r="C11" s="4" t="str">
        <f>HYPERLINK("http://bur.regione.veneto.it/BurvServices/Pubblica/DettaglioDgr.aspx?id=244344","Bur n. 104 del 18 dicembre 2012
Dgr n. 2494 del 04 dicembre 2012
")</f>
        <v xml:space="preserve">Bur n. 104 del 18 dicembre 2012
Dgr n. 2494 del 04 dicembre 2012
</v>
      </c>
      <c r="D11" s="15"/>
      <c r="E11" s="15"/>
      <c r="F11" s="15"/>
      <c r="G11" s="15"/>
      <c r="H11" s="15"/>
      <c r="I11" s="15"/>
      <c r="J11" s="15"/>
      <c r="K11" s="15"/>
      <c r="L11" s="15"/>
      <c r="M11" s="15"/>
      <c r="N11" s="15"/>
      <c r="O11" s="15"/>
      <c r="P11" s="15"/>
      <c r="Q11" s="15"/>
      <c r="R11" s="15"/>
      <c r="S11" s="15"/>
      <c r="T11" s="15"/>
      <c r="U11" s="15"/>
      <c r="V11" s="15"/>
      <c r="W11" s="15"/>
    </row>
    <row r="12" spans="1:23" ht="56.25" customHeight="1">
      <c r="A12" s="16" t="s">
        <v>328</v>
      </c>
      <c r="B12" s="4" t="str">
        <f>HYPERLINK("http://www.consiglioveneto.it/crvportal/leggi/1980/80lr0023.html?numLegge=23&amp;annoLegge=1980&amp;tipoLegge=Alr","Legge regionale 3 aprile 1980, n. 23
modificata dalla Legge legge regionale 7 gennaio 2011, n. 2 .")</f>
        <v>Legge regionale 3 aprile 1980, n. 23
modificata dalla Legge legge regionale 7 gennaio 2011, n. 2 .</v>
      </c>
      <c r="C12" s="4" t="str">
        <f>HYPERLINK("http://bur.regione.veneto.it/BurvServices/Pubblica/DettaglioDgr.aspx?id=251287","Bur n. 49 del 11 giugno 2013
Dgr.  n. 710 del 14 maggio 2013")</f>
        <v>Bur n. 49 del 11 giugno 2013
Dgr.  n. 710 del 14 maggio 2013</v>
      </c>
      <c r="D12" s="15"/>
      <c r="E12" s="15"/>
      <c r="F12" s="15"/>
      <c r="G12" s="15"/>
      <c r="H12" s="15"/>
      <c r="I12" s="15"/>
      <c r="J12" s="15"/>
      <c r="K12" s="15"/>
      <c r="L12" s="15"/>
      <c r="M12" s="15"/>
      <c r="N12" s="15"/>
      <c r="O12" s="15"/>
      <c r="P12" s="15"/>
      <c r="Q12" s="15"/>
      <c r="R12" s="15"/>
      <c r="S12" s="15"/>
      <c r="T12" s="15"/>
      <c r="U12" s="15"/>
      <c r="V12" s="15"/>
      <c r="W12" s="15"/>
    </row>
    <row r="13" spans="1:23" ht="56.25" customHeight="1">
      <c r="A13" s="16" t="s">
        <v>329</v>
      </c>
      <c r="B13" s="4" t="str">
        <f>HYPERLINK("http://www.consiglioveneto.it/crvportal/leggi/2001/01lr0011.html?numLegge=11&amp;annoLegge=2001&amp;tipoLegge=Alr","Legge regionale 13 aprile 2001, n. 11, art. 133")</f>
        <v>Legge regionale 13 aprile 2001, n. 11, art. 133</v>
      </c>
      <c r="C13" s="4" t="str">
        <f>HYPERLINK("http://bur.regione.veneto.it/BurvServices/Pubblica/DettaglioDgr.aspx?id=235740","Bur n. 85 del 15/11/2011 Dgr  n. 1749 del 26 ottobre 2011
")</f>
        <v xml:space="preserve">Bur n. 85 del 15/11/2011 Dgr  n. 1749 del 26 ottobre 2011
</v>
      </c>
      <c r="D13" s="15"/>
      <c r="E13" s="15"/>
      <c r="F13" s="15"/>
      <c r="G13" s="15"/>
      <c r="H13" s="15"/>
      <c r="I13" s="15"/>
      <c r="J13" s="15"/>
      <c r="K13" s="15"/>
      <c r="L13" s="15"/>
      <c r="M13" s="15"/>
      <c r="N13" s="15"/>
      <c r="O13" s="15"/>
      <c r="P13" s="15"/>
      <c r="Q13" s="15"/>
      <c r="R13" s="15"/>
      <c r="S13" s="15"/>
      <c r="T13" s="15"/>
      <c r="U13" s="15"/>
      <c r="V13" s="15"/>
      <c r="W13" s="15"/>
    </row>
    <row r="14" spans="1:23" ht="56.25" customHeight="1">
      <c r="A14" s="16" t="s">
        <v>330</v>
      </c>
      <c r="B14" s="4" t="str">
        <f>HYPERLINK("http://www.consiglioveneto.it/crvportal/leggi/2011/11lr0011.html?numLegge=11&amp;annoLegge=2011&amp;tipoLegge=Alr"," L. R. 26 maggio 2011, n.11")</f>
        <v xml:space="preserve"> L. R. 26 maggio 2011, n.11</v>
      </c>
      <c r="C14" s="4" t="str">
        <f>HYPERLINK("http://bur.regione.veneto.it/BurvServices/pubblica/DettaglioDgr.aspx?id=292603","Bur n. 21 del 03 marzo 2015
Dgr. n. 2671 del 29 dicembre 2014")</f>
        <v>Bur n. 21 del 03 marzo 2015
Dgr. n. 2671 del 29 dicembre 2014</v>
      </c>
      <c r="D14" s="15"/>
      <c r="E14" s="15"/>
      <c r="F14" s="15"/>
      <c r="G14" s="15"/>
      <c r="H14" s="15"/>
      <c r="I14" s="15"/>
      <c r="J14" s="15"/>
      <c r="K14" s="15"/>
      <c r="L14" s="15"/>
      <c r="M14" s="15"/>
      <c r="N14" s="15"/>
      <c r="O14" s="15"/>
      <c r="P14" s="15"/>
      <c r="Q14" s="15"/>
      <c r="R14" s="15"/>
      <c r="S14" s="15"/>
      <c r="T14" s="15"/>
      <c r="U14" s="15"/>
      <c r="V14" s="15"/>
      <c r="W14" s="15"/>
    </row>
    <row r="15" spans="1:23" ht="56.25" customHeight="1">
      <c r="A15" s="16" t="s">
        <v>331</v>
      </c>
      <c r="B15" s="4" t="str">
        <f>HYPERLINK("http://bur.regione.veneto.it/BurvServices/Pubblica/DettaglioDgr.aspx?id=259992","Bur n. 94 del 05 novembre 2013
Dgr. n. 1873 del 15 ottobre 2013")</f>
        <v>Bur n. 94 del 05 novembre 2013
Dgr. n. 1873 del 15 ottobre 2013</v>
      </c>
      <c r="C15" s="4" t="str">
        <f>HYPERLINK("http://bur.regione.veneto.it/BurvServices/pubblica/DettaglioDgr.aspx?id=291245","Bur n. 17 del 17 febbraio 2015
Dgr. n. 2677 del 29 dicembre 2014")</f>
        <v>Bur n. 17 del 17 febbraio 2015
Dgr. n. 2677 del 29 dicembre 2014</v>
      </c>
      <c r="D15" s="15"/>
      <c r="E15" s="15"/>
      <c r="F15" s="15"/>
      <c r="G15" s="15"/>
      <c r="H15" s="15"/>
      <c r="I15" s="15"/>
      <c r="J15" s="15"/>
      <c r="K15" s="15"/>
      <c r="L15" s="15"/>
      <c r="M15" s="15"/>
      <c r="N15" s="15"/>
      <c r="O15" s="15"/>
      <c r="P15" s="15"/>
      <c r="Q15" s="15"/>
      <c r="R15" s="15"/>
      <c r="S15" s="15"/>
      <c r="T15" s="15"/>
      <c r="U15" s="15"/>
      <c r="V15" s="15"/>
      <c r="W15" s="15"/>
    </row>
    <row r="16" spans="1:23" ht="56.25" customHeight="1">
      <c r="A16" s="16" t="s">
        <v>332</v>
      </c>
      <c r="B16" s="4" t="str">
        <f>HYPERLINK("http://www.consiglioveneto.it/crvportal/leggi/1999/99lr0006.html?numLegge=6&amp;annoLegge=1999&amp;tipoLegge=Alr","Legge Regionale 22 febbraio 1999 n. 6, art. 10 
")</f>
        <v xml:space="preserve">Legge Regionale 22 febbraio 1999 n. 6, art. 10 
</v>
      </c>
      <c r="C16" s="4" t="str">
        <f>HYPERLINK("http://bur.regione.veneto.it/BurvServices/Pubblica/DettaglioDgr.aspx?id=214376","Bur n. 30 del 10/04/2009. Dgr n. 864 del 31 marzo 2009")</f>
        <v>Bur n. 30 del 10/04/2009. Dgr n. 864 del 31 marzo 2009</v>
      </c>
      <c r="D16" s="15"/>
      <c r="E16" s="15"/>
      <c r="F16" s="15"/>
      <c r="G16" s="15"/>
      <c r="H16" s="15"/>
      <c r="I16" s="15"/>
      <c r="J16" s="15"/>
      <c r="K16" s="15"/>
      <c r="L16" s="15"/>
      <c r="M16" s="15"/>
      <c r="N16" s="15"/>
      <c r="O16" s="15"/>
      <c r="P16" s="15"/>
      <c r="Q16" s="15"/>
      <c r="R16" s="15"/>
      <c r="S16" s="15"/>
      <c r="T16" s="15"/>
      <c r="U16" s="15"/>
      <c r="V16" s="15"/>
      <c r="W16" s="15"/>
    </row>
    <row r="17" spans="1:23" ht="56.25" customHeight="1">
      <c r="A17" s="46" t="s">
        <v>333</v>
      </c>
      <c r="B17" s="4" t="str">
        <f>HYPERLINK("http://bur.regione.veneto.it/BurvServices/Pubblica/DettaglioDgr.aspx?id=291242","L'attività del Centro Essagi si inserisce pienamente nell'ottica della progettualità regionale delineata dalla Delibera di Giunta Regionale n. 2669 del 29 dicembre 2014 ""Finanziamento progettualità finalizzate al recupero e reinserimento sociale/o lavorat")</f>
        <v>L'attività del Centro Essagi si inserisce pienamente nell'ottica della progettualità regionale delineata dalla Delibera di Giunta Regionale n. 2669 del 29 dicembre 2014 "Finanziamento progettualità finalizzate al recupero e reinserimento sociale/o lavorat</v>
      </c>
      <c r="C17" s="4" t="str">
        <f>HYPERLINK("http://bur.regione.veneto.it/BurvServices/pubblica/DettaglioDgr.aspx?id=310663","Bur n. 111 del 24 novembre 2015
Dgr. n. 1490 del 29 ottobre 2015
")</f>
        <v xml:space="preserve">Bur n. 111 del 24 novembre 2015
Dgr. n. 1490 del 29 ottobre 2015
</v>
      </c>
      <c r="D17" s="15"/>
      <c r="E17" s="15"/>
      <c r="F17" s="15"/>
      <c r="G17" s="15"/>
      <c r="H17" s="15"/>
      <c r="I17" s="15"/>
      <c r="J17" s="15"/>
      <c r="K17" s="15"/>
      <c r="L17" s="15"/>
      <c r="M17" s="15"/>
      <c r="N17" s="15"/>
      <c r="O17" s="15"/>
      <c r="P17" s="15"/>
      <c r="Q17" s="15"/>
      <c r="R17" s="15"/>
      <c r="S17" s="15"/>
      <c r="T17" s="15"/>
      <c r="U17" s="15"/>
      <c r="V17" s="15"/>
      <c r="W17" s="15"/>
    </row>
    <row r="18" spans="1:23" ht="56.25" customHeight="1">
      <c r="A18" s="16" t="s">
        <v>334</v>
      </c>
      <c r="B18" s="4" t="str">
        <f>HYPERLINK("http://www.consiglioveneto.it/crvportal/leggi/2013/13lr0005.html?numLegge=5&amp;annoLegge=2013&amp;tipoLegge=Alr","Legge regionale 23 aprile 2013, n. 5")</f>
        <v>Legge regionale 23 aprile 2013, n. 5</v>
      </c>
      <c r="C18" s="4" t="str">
        <f>HYPERLINK("http://bur.regione.veneto.it/BurvServices/pubblica/DettaglioDgr.aspx?id=310041","Bur n. 106 del 06 novembre 2015
Dgr.  n. 1497 del 29 ottobre 2015
")</f>
        <v xml:space="preserve">Bur n. 106 del 06 novembre 2015
Dgr.  n. 1497 del 29 ottobre 2015
</v>
      </c>
      <c r="D18" s="15"/>
      <c r="E18" s="15"/>
      <c r="F18" s="15"/>
      <c r="G18" s="15"/>
      <c r="H18" s="15"/>
      <c r="I18" s="15"/>
      <c r="J18" s="15"/>
      <c r="K18" s="15"/>
      <c r="L18" s="15"/>
      <c r="M18" s="15"/>
      <c r="N18" s="15"/>
      <c r="O18" s="15"/>
      <c r="P18" s="15"/>
      <c r="Q18" s="15"/>
      <c r="R18" s="15"/>
      <c r="S18" s="15"/>
      <c r="T18" s="15"/>
      <c r="U18" s="15"/>
      <c r="V18" s="15"/>
      <c r="W18" s="15"/>
    </row>
    <row r="19" spans="1:23" ht="56.25" customHeight="1">
      <c r="A19" s="16" t="s">
        <v>335</v>
      </c>
      <c r="B19" s="4" t="str">
        <f t="shared" ref="B19:B20" si="0">HYPERLINK("http://www.consiglioveneto.it/crvportal/leggi/1977/77lr0028.html?numLegge=28&amp;annoLegge=1977&amp;tipoLegge=Alr","Legge regionale 25 marzo 1977, n. 28 ")</f>
        <v xml:space="preserve">Legge regionale 25 marzo 1977, n. 28 </v>
      </c>
      <c r="C19" s="4" t="str">
        <f t="shared" ref="C19:C20" si="1">HYPERLINK("http://bur.regione.veneto.it/BurvServices/pubblica/DettaglioDgr.aspx?id=280529","Bur n. 87 del 05 settembre 2014
Dgr. n. 1496 del 12 agosto 2014")</f>
        <v>Bur n. 87 del 05 settembre 2014
Dgr. n. 1496 del 12 agosto 2014</v>
      </c>
      <c r="D19" s="15"/>
      <c r="E19" s="15"/>
      <c r="F19" s="15"/>
      <c r="G19" s="15"/>
      <c r="H19" s="15"/>
      <c r="I19" s="15"/>
      <c r="J19" s="15"/>
      <c r="K19" s="15"/>
      <c r="L19" s="15"/>
      <c r="M19" s="15"/>
      <c r="N19" s="15"/>
      <c r="O19" s="15"/>
      <c r="P19" s="15"/>
      <c r="Q19" s="15"/>
      <c r="R19" s="15"/>
      <c r="S19" s="15"/>
      <c r="T19" s="15"/>
      <c r="U19" s="15"/>
      <c r="V19" s="15"/>
      <c r="W19" s="15"/>
    </row>
    <row r="20" spans="1:23" ht="56.25" customHeight="1">
      <c r="A20" s="16" t="s">
        <v>336</v>
      </c>
      <c r="B20" s="4" t="str">
        <f t="shared" si="0"/>
        <v xml:space="preserve">Legge regionale 25 marzo 1977, n. 28 </v>
      </c>
      <c r="C20" s="4" t="str">
        <f t="shared" si="1"/>
        <v>Bur n. 87 del 05 settembre 2014
Dgr. n. 1496 del 12 agosto 2014</v>
      </c>
      <c r="D20" s="15"/>
      <c r="E20" s="15"/>
      <c r="F20" s="15"/>
      <c r="G20" s="15"/>
      <c r="H20" s="15"/>
      <c r="I20" s="15"/>
      <c r="J20" s="15"/>
      <c r="K20" s="15"/>
      <c r="L20" s="15"/>
      <c r="M20" s="15"/>
      <c r="N20" s="15"/>
      <c r="O20" s="15"/>
      <c r="P20" s="15"/>
      <c r="Q20" s="15"/>
      <c r="R20" s="15"/>
      <c r="S20" s="15"/>
      <c r="T20" s="15"/>
      <c r="U20" s="15"/>
      <c r="V20" s="15"/>
      <c r="W20" s="15"/>
    </row>
    <row r="21" spans="1:23" ht="56.25" customHeight="1">
      <c r="A21" s="16" t="s">
        <v>337</v>
      </c>
      <c r="B21" s="4" t="str">
        <f>HYPERLINK("http://bur.regione.veneto.it/BurvServices/Pubblica/DettaglioDgr.aspx?id=241464","Bur n. 62 del 07 agosto 2012
Dgr. n. 1404 del 17 luglio 2012")</f>
        <v>Bur n. 62 del 07 agosto 2012
Dgr. n. 1404 del 17 luglio 2012</v>
      </c>
      <c r="C21" s="4" t="str">
        <f>HYPERLINK("http://bur.regione.veneto.it/BurvServices/Pubblica/DettaglioDgr.aspx?id=267137","Bur n. 16 del 07 febbraio 2014
Dgr. n. 3018 del 30 dicembre 2013")</f>
        <v>Bur n. 16 del 07 febbraio 2014
Dgr. n. 3018 del 30 dicembre 2013</v>
      </c>
      <c r="D21" s="15"/>
      <c r="E21" s="15"/>
      <c r="F21" s="15"/>
      <c r="G21" s="15"/>
      <c r="H21" s="15"/>
      <c r="I21" s="15"/>
      <c r="J21" s="15"/>
      <c r="K21" s="15"/>
      <c r="L21" s="15"/>
      <c r="M21" s="15"/>
      <c r="N21" s="15"/>
      <c r="O21" s="15"/>
      <c r="P21" s="15"/>
      <c r="Q21" s="15"/>
      <c r="R21" s="15"/>
      <c r="S21" s="15"/>
      <c r="T21" s="15"/>
      <c r="U21" s="15"/>
      <c r="V21" s="15"/>
      <c r="W21" s="15"/>
    </row>
    <row r="22" spans="1:23" ht="56.25" customHeight="1">
      <c r="A22" s="16" t="s">
        <v>338</v>
      </c>
      <c r="B22" s="4" t="str">
        <f>HYPERLINK("http://www.parlamento.it/leggi/00328l.htm","Legge 8 novembre 2000, n. 328, art. 20")</f>
        <v>Legge 8 novembre 2000, n. 328, art. 20</v>
      </c>
      <c r="C22" s="4" t="str">
        <f>HYPERLINK("http://bur.regione.veneto.it/BurvServices/pubblica/DettaglioDgr.aspx?id=281579","Bur n. 91 del 19 settembre 2014
Dgr n. 1603 del 09 settembre 2014")</f>
        <v>Bur n. 91 del 19 settembre 2014
Dgr n. 1603 del 09 settembre 2014</v>
      </c>
      <c r="D22" s="15"/>
      <c r="E22" s="15"/>
      <c r="F22" s="15"/>
      <c r="G22" s="15"/>
      <c r="H22" s="15"/>
      <c r="I22" s="15"/>
      <c r="J22" s="15"/>
      <c r="K22" s="15"/>
      <c r="L22" s="15"/>
      <c r="M22" s="15"/>
      <c r="N22" s="15"/>
      <c r="O22" s="15"/>
      <c r="P22" s="15"/>
      <c r="Q22" s="15"/>
      <c r="R22" s="15"/>
      <c r="S22" s="15"/>
      <c r="T22" s="15"/>
      <c r="U22" s="15"/>
      <c r="V22" s="15"/>
      <c r="W22" s="15"/>
    </row>
    <row r="23" spans="1:23" ht="56.25" customHeight="1">
      <c r="A23" s="16" t="s">
        <v>339</v>
      </c>
      <c r="B23" s="4" t="str">
        <f>HYPERLINK("http://bur.regione.veneto.it/BurvServices/Pubblica/DettaglioDgr.aspx?id=206028","Bur n. 48 del 10 giugno 2008
Dgr. n. 1139 del 06 maggio 2008")</f>
        <v>Bur n. 48 del 10 giugno 2008
Dgr. n. 1139 del 06 maggio 2008</v>
      </c>
      <c r="C23" s="4" t="str">
        <f>HYPERLINK("http://bur.regione.veneto.it/BurvServices/pubblica/DettaglioDgr.aspx?id=294951","Bur n. 37 del 14 aprile 2015
Dgr. n. 2675 del 29 dicembre 2014")</f>
        <v>Bur n. 37 del 14 aprile 2015
Dgr. n. 2675 del 29 dicembre 2014</v>
      </c>
      <c r="D23" s="15"/>
      <c r="E23" s="15"/>
      <c r="F23" s="15"/>
      <c r="G23" s="15"/>
      <c r="H23" s="15"/>
      <c r="I23" s="15"/>
      <c r="J23" s="15"/>
      <c r="K23" s="15"/>
      <c r="L23" s="15"/>
      <c r="M23" s="15"/>
      <c r="N23" s="15"/>
      <c r="O23" s="15"/>
      <c r="P23" s="15"/>
      <c r="Q23" s="15"/>
      <c r="R23" s="15"/>
      <c r="S23" s="15"/>
      <c r="T23" s="15"/>
      <c r="U23" s="15"/>
      <c r="V23" s="15"/>
      <c r="W23" s="15"/>
    </row>
    <row r="24" spans="1:23" ht="56.25" customHeight="1">
      <c r="A24" s="16" t="s">
        <v>340</v>
      </c>
      <c r="B24" s="4" t="str">
        <f>HYPERLINK("http://www.google.it/url?sa=t&amp;rct=j&amp;q=&amp;esrc=s&amp;frm=1&amp;source=web&amp;cd=1&amp;ved=0CCEQFjAA&amp;url=http%3A%2F%2Fwww.camera.it%2Fparlam%2Fleggi%2F06248l.htm&amp;ei=cMOHVbPSA4GXsAG-jK54&amp;usg=AFQjCNEzheHujSbNauah416rzGkM7SahsA","Fondo Nazionale Politiche Giovanili Legge n. 248/2006 
")</f>
        <v xml:space="preserve">Fondo Nazionale Politiche Giovanili Legge n. 248/2006 
</v>
      </c>
      <c r="C24" s="4" t="str">
        <f>HYPERLINK("http://bur.regione.veneto.it/BurvServices/Pubblica/DettaglioDgr.aspx?id=297021","Bur n. 45 del 08 maggio 2015
Dgr.n. 554 del 21 aprile 2015")</f>
        <v>Bur n. 45 del 08 maggio 2015
Dgr.n. 554 del 21 aprile 2015</v>
      </c>
      <c r="D24" s="15"/>
      <c r="E24" s="15"/>
      <c r="F24" s="15"/>
      <c r="G24" s="15"/>
      <c r="H24" s="15"/>
      <c r="I24" s="15"/>
      <c r="J24" s="15"/>
      <c r="K24" s="15"/>
      <c r="L24" s="15"/>
      <c r="M24" s="15"/>
      <c r="N24" s="15"/>
      <c r="O24" s="15"/>
      <c r="P24" s="15"/>
      <c r="Q24" s="15"/>
      <c r="R24" s="15"/>
      <c r="S24" s="15"/>
      <c r="T24" s="15"/>
      <c r="U24" s="15"/>
      <c r="V24" s="15"/>
      <c r="W24" s="15"/>
    </row>
    <row r="25" spans="1:23" ht="56.25" customHeight="1">
      <c r="A25" s="16" t="s">
        <v>341</v>
      </c>
      <c r="B25" s="4" t="str">
        <f>HYPERLINK("http://www.google.it/url?sa=t&amp;rct=j&amp;q=&amp;esrc=s&amp;frm=1&amp;source=web&amp;cd=1&amp;ved=0CCEQFjAA&amp;url=http%3A%2F%2Fwww.camera.it%2Fparlam%2Fleggi%2F06248l.htm&amp;ei=cMOHVbPSA4GXsAG-jK54&amp;usg=AFQjCNEzheHujSbNauah416rzGkM7SahsA","Fondo Nazionale Politiche Giovanili Legge n. 248/2006 - 
")</f>
        <v xml:space="preserve">Fondo Nazionale Politiche Giovanili Legge n. 248/2006 - 
</v>
      </c>
      <c r="C25" s="4" t="str">
        <f>HYPERLINK("http://bur.regione.veneto.it/BurvServices/Pubblica/DettaglioDgr.aspx?id=297021","Bur n. 45 del 08 maggio 2015
Dgr.n. 554 del 21 aprile 2015
")</f>
        <v xml:space="preserve">Bur n. 45 del 08 maggio 2015
Dgr.n. 554 del 21 aprile 2015
</v>
      </c>
      <c r="D25" s="15"/>
      <c r="E25" s="15"/>
      <c r="F25" s="15"/>
      <c r="G25" s="15"/>
      <c r="H25" s="15"/>
      <c r="I25" s="15"/>
      <c r="J25" s="15"/>
      <c r="K25" s="15"/>
      <c r="L25" s="15"/>
      <c r="M25" s="15"/>
      <c r="N25" s="15"/>
      <c r="O25" s="15"/>
      <c r="P25" s="15"/>
      <c r="Q25" s="15"/>
      <c r="R25" s="15"/>
      <c r="S25" s="15"/>
      <c r="T25" s="15"/>
      <c r="U25" s="15"/>
      <c r="V25" s="15"/>
      <c r="W25" s="15"/>
    </row>
    <row r="26" spans="1:23" ht="56.25" customHeight="1">
      <c r="A26" s="16" t="s">
        <v>342</v>
      </c>
      <c r="B26" s="4" t="str">
        <f>HYPERLINK("http://bur.regione.veneto.it/BurvServices/Pubblica/DettaglioDgr.aspx?id=240271&amp;highlight=true","Progetto Dipendenze 2012/2014
Bur n. 45 del 12 giugno 2012
Dgr. n. 929 del 22 maggio 2012
")</f>
        <v xml:space="preserve">Progetto Dipendenze 2012/2014
Bur n. 45 del 12 giugno 2012
Dgr. n. 929 del 22 maggio 2012
</v>
      </c>
      <c r="C26" s="4" t="str">
        <f>HYPERLINK("http://bur.regione.veneto.it/BurvServices/pubblica/DettaglioDecreto.aspx?id=270692","Bur n. 34 del 28 marzo 2014
Decreto DEL DIRIGENTE  n. 528 del 24 dicembre 2013")</f>
        <v>Bur n. 34 del 28 marzo 2014
Decreto DEL DIRIGENTE  n. 528 del 24 dicembre 2013</v>
      </c>
      <c r="D26" s="15"/>
      <c r="E26" s="15"/>
      <c r="F26" s="15"/>
      <c r="G26" s="15"/>
      <c r="H26" s="15"/>
      <c r="I26" s="15"/>
      <c r="J26" s="15"/>
      <c r="K26" s="15"/>
      <c r="L26" s="15"/>
      <c r="M26" s="15"/>
      <c r="N26" s="15"/>
      <c r="O26" s="15"/>
      <c r="P26" s="15"/>
      <c r="Q26" s="15"/>
      <c r="R26" s="15"/>
      <c r="S26" s="15"/>
      <c r="T26" s="15"/>
      <c r="U26" s="15"/>
      <c r="V26" s="15"/>
      <c r="W26" s="15"/>
    </row>
    <row r="27" spans="1:23" ht="56.25" customHeight="1">
      <c r="A27" s="17" t="s">
        <v>343</v>
      </c>
      <c r="B27" s="4" t="str">
        <f>HYPERLINK("http://www.consiglioveneto.it/crvportal/leggi/2007/07lr0016.html?numLegge=16&amp;annoLegge=2007&amp;tipoLegge=Alr","legge regionale veneto 12 luglio 2007 n.16 ")</f>
        <v xml:space="preserve">legge regionale veneto 12 luglio 2007 n.16 </v>
      </c>
      <c r="C27" s="4" t="str">
        <f>HYPERLINK("http://bur.regione.veneto.it/BurvServices/pubblica/DettaglioDgr.aspx?id=292601","Bur n. 20 del 27 febbraio 2015
Dgr. n. 2674 del 29 dicembre 2014")</f>
        <v>Bur n. 20 del 27 febbraio 2015
Dgr. n. 2674 del 29 dicembre 2014</v>
      </c>
      <c r="D27" s="15"/>
      <c r="E27" s="15"/>
      <c r="F27" s="15"/>
      <c r="G27" s="15"/>
      <c r="H27" s="15"/>
      <c r="I27" s="15"/>
      <c r="J27" s="15"/>
      <c r="K27" s="15"/>
      <c r="L27" s="15"/>
      <c r="M27" s="15"/>
      <c r="N27" s="15"/>
      <c r="O27" s="15"/>
      <c r="P27" s="15"/>
      <c r="Q27" s="15"/>
      <c r="R27" s="15"/>
      <c r="S27" s="15"/>
      <c r="T27" s="15"/>
      <c r="U27" s="15"/>
      <c r="V27" s="15"/>
      <c r="W27" s="15"/>
    </row>
    <row r="28" spans="1:23" ht="56.25" customHeight="1">
      <c r="A28" s="16" t="s">
        <v>344</v>
      </c>
      <c r="B28" s="4" t="str">
        <f>HYPERLINK("http://www.consiglioveneto.it/crvportal/leggi/2005/05lr0018.html?numLegge=18&amp;annoLegge=2005&amp;tipoLegge=Alr","Legge regionale 18 novembre 2005, n. 18.")</f>
        <v>Legge regionale 18 novembre 2005, n. 18.</v>
      </c>
      <c r="C28" s="4" t="str">
        <f>HYPERLINK("http://bur.regione.veneto.it/BurvServices/pubblica/DettaglioDgr.aspx?id=292103","Bur n. 18 del 20 febbraio 2015
Dgr. n. 113 del 10 febbraio 2015")</f>
        <v>Bur n. 18 del 20 febbraio 2015
Dgr. n. 113 del 10 febbraio 2015</v>
      </c>
      <c r="D28" s="15"/>
      <c r="E28" s="15"/>
      <c r="F28" s="15"/>
      <c r="G28" s="15"/>
      <c r="H28" s="15"/>
      <c r="I28" s="15"/>
      <c r="J28" s="15"/>
      <c r="K28" s="15"/>
      <c r="L28" s="15"/>
      <c r="M28" s="15"/>
      <c r="N28" s="15"/>
      <c r="O28" s="15"/>
      <c r="P28" s="15"/>
      <c r="Q28" s="15"/>
      <c r="R28" s="15"/>
      <c r="S28" s="15"/>
      <c r="T28" s="15"/>
      <c r="U28" s="15"/>
      <c r="V28" s="15"/>
      <c r="W28" s="15"/>
    </row>
    <row r="29" spans="1:23" ht="56.25" customHeight="1">
      <c r="A29" s="16" t="s">
        <v>345</v>
      </c>
      <c r="B29" s="4" t="str">
        <f>HYPERLINK("http://www.consiglioveneto.it/crvportal/leggi/2008/08lr0017.html","Legge regionale 14 novembre 2008, n. 17 ")</f>
        <v xml:space="preserve">Legge regionale 14 novembre 2008, n. 17 </v>
      </c>
      <c r="C29" s="4" t="str">
        <f>HYPERLINK("http://bur.regione.veneto.it/BurvServices/Pubblica/DettaglioDgr.aspx?id=264808"," BUR n. 1 del 03 gennaio 2014 Dgr. N. 2404 del 16 dicembre 2013")</f>
        <v xml:space="preserve"> BUR n. 1 del 03 gennaio 2014 Dgr. N. 2404 del 16 dicembre 2013</v>
      </c>
      <c r="D29" s="15"/>
      <c r="E29" s="15"/>
      <c r="F29" s="15"/>
      <c r="G29" s="15"/>
      <c r="H29" s="15"/>
      <c r="I29" s="15"/>
      <c r="J29" s="15"/>
      <c r="K29" s="15"/>
      <c r="L29" s="15"/>
      <c r="M29" s="15"/>
      <c r="N29" s="15"/>
      <c r="O29" s="15"/>
      <c r="P29" s="15"/>
      <c r="Q29" s="15"/>
      <c r="R29" s="15"/>
      <c r="S29" s="15"/>
      <c r="T29" s="15"/>
      <c r="U29" s="15"/>
      <c r="V29" s="15"/>
      <c r="W29" s="15"/>
    </row>
    <row r="30" spans="1:23" ht="56.25" customHeight="1">
      <c r="A30" s="16" t="s">
        <v>346</v>
      </c>
      <c r="B30" s="4" t="str">
        <f>HYPERLINK("http://www.consiglioveneto.it/crvportal/leggi/2008/08lr0001.html?numLegge=1&amp;annoLegge=2008&amp;tipoLegge=Alr","Legge regionale 27 febbraio 2008, n. 1, art. 104.")</f>
        <v>Legge regionale 27 febbraio 2008, n. 1, art. 104.</v>
      </c>
      <c r="C30" s="4" t="str">
        <f>HYPERLINK("http://bur.regione.veneto.it/BurvServices/Pubblica/DettaglioDgr.aspx?id=212936","Bur n. 15 del 17 febbraio 2009
Dgr. n. 4270 del 30 dicembre 2008
")</f>
        <v xml:space="preserve">Bur n. 15 del 17 febbraio 2009
Dgr. n. 4270 del 30 dicembre 2008
</v>
      </c>
      <c r="D30" s="15"/>
      <c r="E30" s="15"/>
      <c r="F30" s="15"/>
      <c r="G30" s="15"/>
      <c r="H30" s="15"/>
      <c r="I30" s="15"/>
      <c r="J30" s="15"/>
      <c r="K30" s="15"/>
      <c r="L30" s="15"/>
      <c r="M30" s="15"/>
      <c r="N30" s="15"/>
      <c r="O30" s="15"/>
      <c r="P30" s="15"/>
      <c r="Q30" s="15"/>
      <c r="R30" s="15"/>
      <c r="S30" s="15"/>
      <c r="T30" s="15"/>
      <c r="U30" s="15"/>
      <c r="V30" s="15"/>
      <c r="W30" s="15"/>
    </row>
    <row r="31" spans="1:23" ht="56.25" customHeight="1">
      <c r="A31" s="16" t="s">
        <v>347</v>
      </c>
      <c r="B31" s="4" t="str">
        <f>HYPERLINK("http://www.consiglioveneto.it/crvportal/leggi/2001/01lr0011.html?numLegge=11&amp;annoLegge=2001&amp;tipoLegge=Alr","Legge Regionale   13.04.2001 n. 11,  art. 133 lett. a).")</f>
        <v>Legge Regionale   13.04.2001 n. 11,  art. 133 lett. a).</v>
      </c>
      <c r="C31" s="4" t="str">
        <f>HYPERLINK("http://bur.regione.veneto.it/BurvServices/pubblica/DettaglioDgr.aspx?id=285932","Bur n. 115 del 02 dicembre 2014
Dgr. n. 2096 del 10 novembre 2014")</f>
        <v>Bur n. 115 del 02 dicembre 2014
Dgr. n. 2096 del 10 novembre 2014</v>
      </c>
      <c r="D31" s="15"/>
      <c r="E31" s="15"/>
      <c r="F31" s="15"/>
      <c r="G31" s="15"/>
      <c r="H31" s="15"/>
      <c r="I31" s="15"/>
      <c r="J31" s="15"/>
      <c r="K31" s="15"/>
      <c r="L31" s="15"/>
      <c r="M31" s="15"/>
      <c r="N31" s="15"/>
      <c r="O31" s="15"/>
      <c r="P31" s="15"/>
      <c r="Q31" s="15"/>
      <c r="R31" s="15"/>
      <c r="S31" s="15"/>
      <c r="T31" s="15"/>
      <c r="U31" s="15"/>
      <c r="V31" s="15"/>
      <c r="W31" s="15"/>
    </row>
    <row r="32" spans="1:23" ht="56.25" customHeight="1">
      <c r="A32" s="16" t="s">
        <v>348</v>
      </c>
      <c r="B32" s="4" t="str">
        <f>HYPERLINK("http://bur.regione.veneto.it/BurvServices/Pubblica/DettaglioDgr.aspx?id=285158"," Interventi a favore della famiglia-implementazione e sviluppo del sistema regionale Nidi in Famiglia")</f>
        <v xml:space="preserve"> Interventi a favore della famiglia-implementazione e sviluppo del sistema regionale Nidi in Famiglia</v>
      </c>
      <c r="C32" s="4" t="str">
        <f>HYPERLINK("http://bur.regione.veneto.it/BurvServices/pubblica/DettaglioDecreto.aspx?id=288079","Bur n. 123 del 24 dicembre 2014
Decreto DEL DIRETTORE DELLA SEZIONE NON AUTOSUFFICIENZA n. 191 del 11 dicembre 2014
")</f>
        <v xml:space="preserve">Bur n. 123 del 24 dicembre 2014
Decreto DEL DIRETTORE DELLA SEZIONE NON AUTOSUFFICIENZA n. 191 del 11 dicembre 2014
</v>
      </c>
      <c r="D32" s="15"/>
      <c r="E32" s="15"/>
      <c r="F32" s="15"/>
      <c r="G32" s="15"/>
      <c r="H32" s="15"/>
      <c r="I32" s="15"/>
      <c r="J32" s="15"/>
      <c r="K32" s="15"/>
      <c r="L32" s="15"/>
      <c r="M32" s="15"/>
      <c r="N32" s="15"/>
      <c r="O32" s="15"/>
      <c r="P32" s="15"/>
      <c r="Q32" s="15"/>
      <c r="R32" s="15"/>
      <c r="S32" s="15"/>
      <c r="T32" s="15"/>
      <c r="U32" s="15"/>
      <c r="V32" s="15"/>
      <c r="W32" s="15"/>
    </row>
    <row r="33" spans="1:23" ht="56.25" customHeight="1">
      <c r="A33" s="16" t="s">
        <v>349</v>
      </c>
      <c r="B33" s="4" t="str">
        <f>HYPERLINK("http://www.consiglioveneto.it/crvportal/leggi/2001/01lr0011.html?numLegge=11&amp;annoLegge=2001&amp;tipoLegge=Alr","Legge regionale 13 aprile 2001,  art. 133 lett. a). ")</f>
        <v xml:space="preserve">Legge regionale 13 aprile 2001,  art. 133 lett. a). </v>
      </c>
      <c r="C33" s="4" t="str">
        <f>HYPERLINK("http://bur.regione.veneto.it/BurvServices/pubblica/DettaglioDgr.aspx?id=284582","Bur n. 105 del 31 ottobre 2014
Dgr. n. 1967 del 28 ottobre 2014")</f>
        <v>Bur n. 105 del 31 ottobre 2014
Dgr. n. 1967 del 28 ottobre 2014</v>
      </c>
      <c r="D33" s="15"/>
      <c r="E33" s="15"/>
      <c r="F33" s="15"/>
      <c r="G33" s="15"/>
      <c r="H33" s="15"/>
      <c r="I33" s="15"/>
      <c r="J33" s="15"/>
      <c r="K33" s="15"/>
      <c r="L33" s="15"/>
      <c r="M33" s="15"/>
      <c r="N33" s="15"/>
      <c r="O33" s="15"/>
      <c r="P33" s="15"/>
      <c r="Q33" s="15"/>
      <c r="R33" s="15"/>
      <c r="S33" s="15"/>
      <c r="T33" s="15"/>
      <c r="U33" s="15"/>
      <c r="V33" s="15"/>
      <c r="W33" s="15"/>
    </row>
    <row r="34" spans="1:23" ht="56.25" customHeight="1">
      <c r="A34" s="16" t="s">
        <v>350</v>
      </c>
      <c r="B34" s="4" t="str">
        <f>HYPERLINK("http://www.consiglioveneto.it/crvportal/leggi/2012/12lr0029.html?numLegge=29&amp;annoLegge=2012&amp;tipoLegge=Alr","Legge regionale 10 agosto 2012, n. 29")</f>
        <v>Legge regionale 10 agosto 2012, n. 29</v>
      </c>
      <c r="C34" s="4" t="str">
        <f>HYPERLINK("http://bur.regione.veneto.it/BurvServices/pubblica/DettaglioDgr.aspx?id=279947","Bur n. 82 del 22 agosto 2014
Dgr. n. 1393 del 05 agosto 2014")</f>
        <v>Bur n. 82 del 22 agosto 2014
Dgr. n. 1393 del 05 agosto 2014</v>
      </c>
      <c r="D34" s="15"/>
      <c r="E34" s="15"/>
      <c r="F34" s="15"/>
      <c r="G34" s="15"/>
      <c r="H34" s="15"/>
      <c r="I34" s="15"/>
      <c r="J34" s="15"/>
      <c r="K34" s="15"/>
      <c r="L34" s="15"/>
      <c r="M34" s="15"/>
      <c r="N34" s="15"/>
      <c r="O34" s="15"/>
      <c r="P34" s="15"/>
      <c r="Q34" s="15"/>
      <c r="R34" s="15"/>
      <c r="S34" s="15"/>
      <c r="T34" s="15"/>
      <c r="U34" s="15"/>
      <c r="V34" s="15"/>
      <c r="W34" s="15"/>
    </row>
    <row r="35" spans="1:23" ht="56.25" customHeight="1">
      <c r="A35" s="16" t="s">
        <v>351</v>
      </c>
      <c r="B35" s="4" t="str">
        <f>HYPERLINK("http://bur.regione.veneto.it/BurvServices/pubblica/DettaglioDgr.aspx?id=235051","Protocollo di Intesa Regione Veneto e Ministero della Giustizia 8 aprile 2003")</f>
        <v>Protocollo di Intesa Regione Veneto e Ministero della Giustizia 8 aprile 2003</v>
      </c>
      <c r="C35" s="4" t="str">
        <f>HYPERLINK("http://bur.regione.veneto.it/BurvServices/pubblica/DettaglioDgr.aspx?id=284710","Bur n. 107 del 07 novembre 2014  
Dgr. 1966 del 28 ottobre 2014")</f>
        <v>Bur n. 107 del 07 novembre 2014  
Dgr. 1966 del 28 ottobre 2014</v>
      </c>
      <c r="D35" s="15"/>
      <c r="E35" s="15"/>
      <c r="F35" s="15"/>
      <c r="G35" s="15"/>
      <c r="H35" s="15"/>
      <c r="I35" s="15"/>
      <c r="J35" s="15"/>
      <c r="K35" s="15"/>
      <c r="L35" s="15"/>
      <c r="M35" s="15"/>
      <c r="N35" s="15"/>
      <c r="O35" s="15"/>
      <c r="P35" s="15"/>
      <c r="Q35" s="15"/>
      <c r="R35" s="15"/>
      <c r="S35" s="15"/>
      <c r="T35" s="15"/>
      <c r="U35" s="15"/>
      <c r="V35" s="15"/>
      <c r="W35" s="15"/>
    </row>
    <row r="36" spans="1:23" ht="56.25" customHeight="1">
      <c r="A36" s="16" t="s">
        <v>352</v>
      </c>
      <c r="B36" s="4" t="str">
        <f>HYPERLINK("http://bur.regione.veneto.it/BurvServices/Pubblica/DettaglioDgr.aspx?id=208872","Delibera della Giunta Regionale, 8 agosto 2008, n. 2416- Linee di indirizzo regionali per lo sviluppo dei servizi di protezione e tutela del minore ")</f>
        <v xml:space="preserve">Delibera della Giunta Regionale, 8 agosto 2008, n. 2416- Linee di indirizzo regionali per lo sviluppo dei servizi di protezione e tutela del minore </v>
      </c>
      <c r="C36" s="4" t="str">
        <f>HYPERLINK("http://bur.regione.veneto.it/BurvServices/Pubblica/DettaglioDgr.aspx?id=279059","Bur n. 79 del 14 agosto 2014
Dgr. n. 1315 del 28 luglio 2014")</f>
        <v>Bur n. 79 del 14 agosto 2014
Dgr. n. 1315 del 28 luglio 2014</v>
      </c>
      <c r="D36" s="15"/>
      <c r="E36" s="15"/>
      <c r="F36" s="15"/>
      <c r="G36" s="15"/>
      <c r="H36" s="15"/>
      <c r="I36" s="15"/>
      <c r="J36" s="15"/>
      <c r="K36" s="15"/>
      <c r="L36" s="15"/>
      <c r="M36" s="15"/>
      <c r="N36" s="15"/>
      <c r="O36" s="15"/>
      <c r="P36" s="15"/>
      <c r="Q36" s="15"/>
      <c r="R36" s="15"/>
      <c r="S36" s="15"/>
      <c r="T36" s="15"/>
      <c r="U36" s="15"/>
      <c r="V36" s="15"/>
      <c r="W36" s="15"/>
    </row>
    <row r="37" spans="1:23" ht="56.25" customHeight="1">
      <c r="A37" s="16" t="s">
        <v>353</v>
      </c>
      <c r="B37" s="4" t="str">
        <f>HYPERLINK("http://www.consiglioveneto.it/crvportal/leggi/2010/10lr0009.html?numLegge=9&amp;annoLegge=2010&amp;tipoLegge=Alr","Legge regionale  22 gennaio 2010, n. 9 ")</f>
        <v xml:space="preserve">Legge regionale  22 gennaio 2010, n. 9 </v>
      </c>
      <c r="C37" s="4" t="str">
        <f>HYPERLINK("http://bur.regione.veneto.it/BurvServices/pubblica/DettaglioDgr.aspx?id=277841","Bur n. 73 del 25 luglio 2014
Dgr. n. 1155 del 08 luglio 2014")</f>
        <v>Bur n. 73 del 25 luglio 2014
Dgr. n. 1155 del 08 luglio 2014</v>
      </c>
      <c r="D37" s="15"/>
      <c r="E37" s="15"/>
      <c r="F37" s="15"/>
      <c r="G37" s="15"/>
      <c r="H37" s="15"/>
      <c r="I37" s="15"/>
      <c r="J37" s="15"/>
      <c r="K37" s="15"/>
      <c r="L37" s="15"/>
      <c r="M37" s="15"/>
      <c r="N37" s="15"/>
      <c r="O37" s="15"/>
      <c r="P37" s="15"/>
      <c r="Q37" s="15"/>
      <c r="R37" s="15"/>
      <c r="S37" s="15"/>
      <c r="T37" s="15"/>
      <c r="U37" s="15"/>
      <c r="V37" s="15"/>
      <c r="W37" s="15"/>
    </row>
    <row r="38" spans="1:23" ht="56.25" customHeight="1">
      <c r="A38" s="16" t="s">
        <v>354</v>
      </c>
      <c r="B38" s="4" t="str">
        <f>HYPERLINK("http://www.consiglioveneto.it/crvportal/leggi/2005/05lr0018.html?numLegge=18&amp;annoLegge=2005&amp;tipoLegge=Alr","Legge regionale 18 novembre 2005, n. 18.")</f>
        <v>Legge regionale 18 novembre 2005, n. 18.</v>
      </c>
      <c r="C38" s="4" t="str">
        <f>HYPERLINK("http://bur.regione.veneto.it/BurvServices/pubblica/DettaglioDgr.aspx?id=277290","Bur n. 68 del 11 luglio 2014
Dgr. n. 1028 del 24 giugno 2014")</f>
        <v>Bur n. 68 del 11 luglio 2014
Dgr. n. 1028 del 24 giugno 2014</v>
      </c>
      <c r="D38" s="15"/>
      <c r="E38" s="15"/>
      <c r="F38" s="15"/>
      <c r="G38" s="15"/>
      <c r="H38" s="15"/>
      <c r="I38" s="15"/>
      <c r="J38" s="15"/>
      <c r="K38" s="15"/>
      <c r="L38" s="15"/>
      <c r="M38" s="15"/>
      <c r="N38" s="15"/>
      <c r="O38" s="15"/>
      <c r="P38" s="15"/>
      <c r="Q38" s="15"/>
      <c r="R38" s="15"/>
      <c r="S38" s="15"/>
      <c r="T38" s="15"/>
      <c r="U38" s="15"/>
      <c r="V38" s="15"/>
      <c r="W38" s="15"/>
    </row>
    <row r="39" spans="1:23" ht="56.25" customHeight="1">
      <c r="A39" s="16" t="s">
        <v>355</v>
      </c>
      <c r="B39" s="4" t="str">
        <f>HYPERLINK("http://www.gazzettaufficiale.it/atto/serie_generale/caricaDettaglioAtto/originario?atto.dataPubblicazioneGazzetta=2013-09-10&amp;atto.codiceRedazionale=13A07416&amp;elenco30giorni=false","Decreto del Ministero del Lavoro e delle Politiche Sociali, di concerto con il Ministro dell’Economia e delle Finanze, 26 giugno 2013")</f>
        <v>Decreto del Ministero del Lavoro e delle Politiche Sociali, di concerto con il Ministro dell’Economia e delle Finanze, 26 giugno 2013</v>
      </c>
      <c r="C39" s="4" t="str">
        <f>HYPERLINK("http://bur.regione.veneto.it/BurvServices/Pubblica/DettaglioDgr.aspx?id=267557","Bur n. 16 del 07 febbraio 2014
Dgr. n. 6 del 14 gennaio 2014")</f>
        <v>Bur n. 16 del 07 febbraio 2014
Dgr. n. 6 del 14 gennaio 2014</v>
      </c>
      <c r="D39" s="15"/>
      <c r="E39" s="15"/>
      <c r="F39" s="15"/>
      <c r="G39" s="15"/>
      <c r="H39" s="15"/>
      <c r="I39" s="15"/>
      <c r="J39" s="15"/>
      <c r="K39" s="15"/>
      <c r="L39" s="15"/>
      <c r="M39" s="15"/>
      <c r="N39" s="15"/>
      <c r="O39" s="15"/>
      <c r="P39" s="15"/>
      <c r="Q39" s="15"/>
      <c r="R39" s="15"/>
      <c r="S39" s="15"/>
      <c r="T39" s="15"/>
      <c r="U39" s="15"/>
      <c r="V39" s="15"/>
      <c r="W39" s="15"/>
    </row>
    <row r="40" spans="1:23" ht="56.25" customHeight="1">
      <c r="A40" s="16" t="s">
        <v>356</v>
      </c>
      <c r="B40" s="4" t="str">
        <f t="shared" ref="B40:B41" si="2">HYPERLINK("http://www.consiglioveneto.it/crvportal/leggi/2008/08lr0017.html?numLegge=17&amp;annoLegge=2008&amp;tipoLegge=Alr","Legge regionale 14 novembre 2008, n. 17 ")</f>
        <v xml:space="preserve">Legge regionale 14 novembre 2008, n. 17 </v>
      </c>
      <c r="C40" s="22" t="str">
        <f t="shared" ref="C40:C41" si="3">HYPERLINK("http://bur.regione.veneto.it/BurvServices/Pubblica/DettaglioDgr.aspx?id=264808","Bur n. 1 del 03 gennaio 2014
Dgr. n. 2404 del 16 dicembre 2013")</f>
        <v>Bur n. 1 del 03 gennaio 2014
Dgr. n. 2404 del 16 dicembre 2013</v>
      </c>
      <c r="D40" s="15"/>
      <c r="E40" s="15"/>
      <c r="F40" s="15"/>
      <c r="G40" s="15"/>
      <c r="H40" s="15"/>
      <c r="I40" s="15"/>
      <c r="J40" s="15"/>
      <c r="K40" s="15"/>
      <c r="L40" s="15"/>
      <c r="M40" s="15"/>
      <c r="N40" s="15"/>
      <c r="O40" s="15"/>
      <c r="P40" s="15"/>
      <c r="Q40" s="15"/>
      <c r="R40" s="15"/>
      <c r="S40" s="15"/>
      <c r="T40" s="15"/>
      <c r="U40" s="15"/>
      <c r="V40" s="15"/>
      <c r="W40" s="15"/>
    </row>
    <row r="41" spans="1:23" ht="56.25" customHeight="1">
      <c r="A41" s="16" t="s">
        <v>357</v>
      </c>
      <c r="B41" s="4" t="str">
        <f t="shared" si="2"/>
        <v xml:space="preserve">Legge regionale 14 novembre 2008, n. 17 </v>
      </c>
      <c r="C41" s="22" t="str">
        <f t="shared" si="3"/>
        <v>Bur n. 1 del 03 gennaio 2014
Dgr. n. 2404 del 16 dicembre 2013</v>
      </c>
      <c r="D41" s="15"/>
      <c r="E41" s="15"/>
      <c r="F41" s="15"/>
      <c r="G41" s="15"/>
      <c r="H41" s="15"/>
      <c r="I41" s="15"/>
      <c r="J41" s="15"/>
      <c r="K41" s="15"/>
      <c r="L41" s="15"/>
      <c r="M41" s="15"/>
      <c r="N41" s="15"/>
      <c r="O41" s="15"/>
      <c r="P41" s="15"/>
      <c r="Q41" s="15"/>
      <c r="R41" s="15"/>
      <c r="S41" s="15"/>
      <c r="T41" s="15"/>
      <c r="U41" s="15"/>
      <c r="V41" s="15"/>
      <c r="W41" s="15"/>
    </row>
    <row r="42" spans="1:23" ht="56.25" customHeight="1">
      <c r="A42" s="16" t="s">
        <v>358</v>
      </c>
      <c r="B42" s="4" t="str">
        <f>HYPERLINK("http://bur.regione.veneto.it/BurvServices/Pubblica/DettaglioDgr.aspx?id=234202","Deliberazione della Giunta Regionale n. 1360 del 03 agosto 2011
")</f>
        <v xml:space="preserve">Deliberazione della Giunta Regionale n. 1360 del 03 agosto 2011
</v>
      </c>
      <c r="C42" s="4" t="str">
        <f>HYPERLINK("http://bur.regione.veneto.it/BurvServices/pubblica/DettaglioDgr.aspx?id=264809","Bur n. 1 del 03 gennaio 2014
Dgr. n. 2407 del 16 dicembre 2013")</f>
        <v>Bur n. 1 del 03 gennaio 2014
Dgr. n. 2407 del 16 dicembre 2013</v>
      </c>
      <c r="D42" s="15"/>
      <c r="E42" s="15"/>
      <c r="F42" s="15"/>
      <c r="G42" s="15"/>
      <c r="H42" s="15"/>
      <c r="I42" s="15"/>
      <c r="J42" s="15"/>
      <c r="K42" s="15"/>
      <c r="L42" s="15"/>
      <c r="M42" s="15"/>
      <c r="N42" s="15"/>
      <c r="O42" s="15"/>
      <c r="P42" s="15"/>
      <c r="Q42" s="15"/>
      <c r="R42" s="15"/>
      <c r="S42" s="15"/>
      <c r="T42" s="15"/>
      <c r="U42" s="15"/>
      <c r="V42" s="15"/>
      <c r="W42" s="15"/>
    </row>
    <row r="43" spans="1:23" ht="56.25" customHeight="1">
      <c r="A43" s="16" t="s">
        <v>359</v>
      </c>
      <c r="B43" s="4" t="str">
        <f>HYPERLINK("http://www.consiglioveneto.it/crvportal/leggi/2001/01lr0011.html?numLegge=11&amp;annoLegge=2001&amp;tipoLegge=Alr","Legge Regionale   13.04.2001 n. 11,  art. 133 lett. a).")</f>
        <v>Legge Regionale   13.04.2001 n. 11,  art. 133 lett. a).</v>
      </c>
      <c r="C43" s="4" t="str">
        <f>HYPERLINK("http://bur.regione.veneto.it/BurvServices/Pubblica/DettaglioDgr.aspx?id=291242","Bur n. 17 del 17 febbraio 2015
Dgr. n. 2669 del 29 dicembre 2014
")</f>
        <v xml:space="preserve">Bur n. 17 del 17 febbraio 2015
Dgr. n. 2669 del 29 dicembre 2014
</v>
      </c>
      <c r="D43" s="15"/>
      <c r="E43" s="15"/>
      <c r="F43" s="15"/>
      <c r="G43" s="15"/>
      <c r="H43" s="15"/>
      <c r="I43" s="15"/>
      <c r="J43" s="15"/>
      <c r="K43" s="15"/>
      <c r="L43" s="15"/>
      <c r="M43" s="15"/>
      <c r="N43" s="15"/>
      <c r="O43" s="15"/>
      <c r="P43" s="15"/>
      <c r="Q43" s="15"/>
      <c r="R43" s="15"/>
      <c r="S43" s="15"/>
      <c r="T43" s="15"/>
      <c r="U43" s="15"/>
      <c r="V43" s="15"/>
      <c r="W43" s="15"/>
    </row>
    <row r="44" spans="1:23" ht="56.25" customHeight="1">
      <c r="A44" s="16" t="s">
        <v>360</v>
      </c>
      <c r="B44" s="4" t="str">
        <f>HYPERLINK("http://bur.regione.veneto.it/BurvServices/Pubblica/DettaglioDgr.aspx?id=227186","Bur n. 78 del 08/10/2010
Dgr. n. 2262 del 
21 settembre 2010
")</f>
        <v xml:space="preserve">Bur n. 78 del 08/10/2010
Dgr. n. 2262 del 
21 settembre 2010
</v>
      </c>
      <c r="C44" s="4" t="str">
        <f>HYPERLINK("http://bur.regione.veneto.it/BurvServices/Pubblica/DettaglioDgr.aspx?id=267557","Bur n. 16 del 07 febbraio 2014
Dgr n. 6 del 14 gennaio 2014
")</f>
        <v xml:space="preserve">Bur n. 16 del 07 febbraio 2014
Dgr n. 6 del 14 gennaio 2014
</v>
      </c>
      <c r="D44" s="15"/>
      <c r="E44" s="15"/>
      <c r="F44" s="15"/>
      <c r="G44" s="15"/>
      <c r="H44" s="15"/>
      <c r="I44" s="15"/>
      <c r="J44" s="15"/>
      <c r="K44" s="15"/>
      <c r="L44" s="15"/>
      <c r="M44" s="15"/>
      <c r="N44" s="15"/>
      <c r="O44" s="15"/>
      <c r="P44" s="15"/>
      <c r="Q44" s="15"/>
      <c r="R44" s="15"/>
      <c r="S44" s="15"/>
      <c r="T44" s="15"/>
      <c r="U44" s="15"/>
      <c r="V44" s="15"/>
      <c r="W44" s="15"/>
    </row>
    <row r="45" spans="1:23" ht="56.25" customHeight="1">
      <c r="A45" s="16" t="s">
        <v>361</v>
      </c>
      <c r="B45" s="4" t="str">
        <f>HYPERLINK("http://www.consiglioveneto.it/crvportal/leggi/2005/05lr0018.html?numLegge=18&amp;annoLegge=2005&amp;tipoLegge=Alr","Legge regionale 18 novembre 2005, n. 18.")</f>
        <v>Legge regionale 18 novembre 2005, n. 18.</v>
      </c>
      <c r="C45" s="4" t="str">
        <f>HYPERLINK("http://bur.regione.veneto.it/BurvServices/pubblica/DettaglioDgr.aspx?id=268605","Bur n. 21 del 21 febbraio 2014
Dgr. n. 115 del 11 febbraio 2014")</f>
        <v>Bur n. 21 del 21 febbraio 2014
Dgr. n. 115 del 11 febbraio 2014</v>
      </c>
      <c r="D45" s="15"/>
      <c r="E45" s="15"/>
      <c r="F45" s="15"/>
      <c r="G45" s="15"/>
      <c r="H45" s="15"/>
      <c r="I45" s="15"/>
      <c r="J45" s="15"/>
      <c r="K45" s="15"/>
      <c r="L45" s="15"/>
      <c r="M45" s="15"/>
      <c r="N45" s="15"/>
      <c r="O45" s="15"/>
      <c r="P45" s="15"/>
      <c r="Q45" s="15"/>
      <c r="R45" s="15"/>
      <c r="S45" s="15"/>
      <c r="T45" s="15"/>
      <c r="U45" s="15"/>
      <c r="V45" s="15"/>
      <c r="W45" s="15"/>
    </row>
    <row r="46" spans="1:23" ht="56.25" customHeight="1">
      <c r="A46" s="16" t="s">
        <v>362</v>
      </c>
      <c r="B46" s="4" t="str">
        <f t="shared" ref="B46:B47" si="4">HYPERLINK("http://www.consiglioveneto.it/crvportal/leggi/2008/08lr0017.html","Legge regionale 14 novembre 2008, n. 17 ")</f>
        <v xml:space="preserve">Legge regionale 14 novembre 2008, n. 17 </v>
      </c>
      <c r="C46" s="4" t="str">
        <f t="shared" ref="C46:C47" si="5">HYPERLINK("http://bur.regione.veneto.it/BurvServices/Pubblica/DettaglioDgr.aspx?id=264808"," BUR n. 1 del 03 gennaio 2014 Dgr. N. 2404 del 16 dicembre 2013")</f>
        <v xml:space="preserve"> BUR n. 1 del 03 gennaio 2014 Dgr. N. 2404 del 16 dicembre 2013</v>
      </c>
      <c r="D46" s="15"/>
      <c r="E46" s="15"/>
      <c r="F46" s="15"/>
      <c r="G46" s="15"/>
      <c r="H46" s="15"/>
      <c r="I46" s="15"/>
      <c r="J46" s="15"/>
      <c r="K46" s="15"/>
      <c r="L46" s="15"/>
      <c r="M46" s="15"/>
      <c r="N46" s="15"/>
      <c r="O46" s="15"/>
      <c r="P46" s="15"/>
      <c r="Q46" s="15"/>
      <c r="R46" s="15"/>
      <c r="S46" s="15"/>
      <c r="T46" s="15"/>
      <c r="U46" s="15"/>
      <c r="V46" s="15"/>
      <c r="W46" s="15"/>
    </row>
    <row r="47" spans="1:23" ht="56.25" customHeight="1">
      <c r="A47" s="16" t="s">
        <v>363</v>
      </c>
      <c r="B47" s="4" t="str">
        <f t="shared" si="4"/>
        <v xml:space="preserve">Legge regionale 14 novembre 2008, n. 17 </v>
      </c>
      <c r="C47" s="4" t="str">
        <f t="shared" si="5"/>
        <v xml:space="preserve"> BUR n. 1 del 03 gennaio 2014 Dgr. N. 2404 del 16 dicembre 2013</v>
      </c>
      <c r="D47" s="15"/>
      <c r="E47" s="15"/>
      <c r="F47" s="15"/>
      <c r="G47" s="15"/>
      <c r="H47" s="15"/>
      <c r="I47" s="15"/>
      <c r="J47" s="15"/>
      <c r="K47" s="15"/>
      <c r="L47" s="15"/>
      <c r="M47" s="15"/>
      <c r="N47" s="15"/>
      <c r="O47" s="15"/>
      <c r="P47" s="15"/>
      <c r="Q47" s="15"/>
      <c r="R47" s="15"/>
      <c r="S47" s="15"/>
      <c r="T47" s="15"/>
      <c r="U47" s="15"/>
      <c r="V47" s="15"/>
      <c r="W47" s="15"/>
    </row>
    <row r="48" spans="1:23" ht="56.25" customHeight="1">
      <c r="A48" s="16" t="s">
        <v>364</v>
      </c>
      <c r="B48" s="4" t="str">
        <f>HYPERLINK("http://bur.regione.veneto.it/BurvServices/Pubblica/DettaglioDgr.aspx?id=204999","
Marchio Famiglia: progetto sperimentale Nido in Famiglia.")</f>
        <v xml:space="preserve">
Marchio Famiglia: progetto sperimentale Nido in Famiglia.</v>
      </c>
      <c r="C48" s="4" t="str">
        <f>HYPERLINK("http://bur.regione.veneto.it/BurvServices/pubblica/DettaglioDgr.aspx?id=267134","Bur n. 16 del 07 febbraio 2014
Dgr. n. 2907 del 30 dicembre 2013
")</f>
        <v xml:space="preserve">Bur n. 16 del 07 febbraio 2014
Dgr. n. 2907 del 30 dicembre 2013
</v>
      </c>
      <c r="D48" s="15"/>
      <c r="E48" s="15"/>
      <c r="F48" s="15"/>
      <c r="G48" s="15"/>
      <c r="H48" s="15"/>
      <c r="I48" s="15"/>
      <c r="J48" s="15"/>
      <c r="K48" s="15"/>
      <c r="L48" s="15"/>
      <c r="M48" s="15"/>
      <c r="N48" s="15"/>
      <c r="O48" s="15"/>
      <c r="P48" s="15"/>
      <c r="Q48" s="15"/>
      <c r="R48" s="15"/>
      <c r="S48" s="15"/>
      <c r="T48" s="15"/>
      <c r="U48" s="15"/>
      <c r="V48" s="15"/>
      <c r="W48" s="15"/>
    </row>
    <row r="49" spans="1:23" ht="56.25" customHeight="1">
      <c r="A49" s="16" t="s">
        <v>129</v>
      </c>
      <c r="B49" s="4" t="str">
        <f>HYPERLINK("http://www.consiglioveneto.it/crvportal/leggi/2008/08lr0001.html?numLegge=1&amp;annoLegge=2008&amp;tipoLegge=Alr","Legge regionale 27 febbraio 2008 n. 1, art. 34")</f>
        <v>Legge regionale 27 febbraio 2008 n. 1, art. 34</v>
      </c>
      <c r="C49" s="4" t="str">
        <f>HYPERLINK("http://bur.regione.veneto.it/BurvServices/Pubblica/DettaglioDecreto.aspx?id=222876","Bur n. 22 del 12/03/2010 Dgr n. 36 del 24 febbraio 2010")</f>
        <v>Bur n. 22 del 12/03/2010 Dgr n. 36 del 24 febbraio 2010</v>
      </c>
      <c r="D49" s="15"/>
      <c r="E49" s="15"/>
      <c r="F49" s="15"/>
      <c r="G49" s="15"/>
      <c r="H49" s="15"/>
      <c r="I49" s="15"/>
      <c r="J49" s="15"/>
      <c r="K49" s="15"/>
      <c r="L49" s="15"/>
      <c r="M49" s="15"/>
      <c r="N49" s="15"/>
      <c r="O49" s="15"/>
      <c r="P49" s="15"/>
      <c r="Q49" s="15"/>
      <c r="R49" s="15"/>
      <c r="S49" s="15"/>
      <c r="T49" s="15"/>
      <c r="U49" s="15"/>
      <c r="V49" s="15"/>
      <c r="W49" s="15"/>
    </row>
    <row r="50" spans="1:23" ht="56.25" customHeight="1">
      <c r="A50" s="16" t="s">
        <v>365</v>
      </c>
      <c r="B50" s="4" t="str">
        <f>HYPERLINK("http://www.handylex.org/stato/l290385.shtml","Legge 29 marzo 1985, n. 113 art. 8")</f>
        <v>Legge 29 marzo 1985, n. 113 art. 8</v>
      </c>
      <c r="C50" s="4" t="str">
        <f>HYPERLINK("http://bur.regione.veneto.it/BurvServices/Pubblica/DettaglioDgr.aspx?id=222921","Bur n. 24 del 19/03/2010. Dgr n. 675 del 09 marzo 2010")</f>
        <v>Bur n. 24 del 19/03/2010. Dgr n. 675 del 09 marzo 2010</v>
      </c>
      <c r="D50" s="15"/>
      <c r="E50" s="15"/>
      <c r="F50" s="15"/>
      <c r="G50" s="15"/>
      <c r="H50" s="15"/>
      <c r="I50" s="15"/>
      <c r="J50" s="15"/>
      <c r="K50" s="15"/>
      <c r="L50" s="15"/>
      <c r="M50" s="15"/>
      <c r="N50" s="15"/>
      <c r="O50" s="15"/>
      <c r="P50" s="15"/>
      <c r="Q50" s="15"/>
      <c r="R50" s="15"/>
      <c r="S50" s="15"/>
      <c r="T50" s="15"/>
      <c r="U50" s="15"/>
      <c r="V50" s="15"/>
      <c r="W50" s="15"/>
    </row>
    <row r="51" spans="1:23" ht="56.25" customHeight="1">
      <c r="A51" s="16" t="s">
        <v>366</v>
      </c>
      <c r="B51" s="4" t="str">
        <f>HYPERLINK("http://www.consiglioveneto.it/crvportal/leggi/2002/02lr0028.html?numLegge=28&amp;annoLegge=2002&amp;tipoLegge=Alr","Legge regionale 16 agosto 2002, n. 28 art. 2")</f>
        <v>Legge regionale 16 agosto 2002, n. 28 art. 2</v>
      </c>
      <c r="C51" s="4" t="str">
        <f>HYPERLINK("http://bur.regione.veneto.it/BurvServices/Pubblica/DettaglioDgr.aspx?id=222676","Bur n. 22 del 12/03/2010
Dgr n. 556 del 02 marzo 2010
")</f>
        <v xml:space="preserve">Bur n. 22 del 12/03/2010
Dgr n. 556 del 02 marzo 2010
</v>
      </c>
      <c r="D51" s="15"/>
      <c r="E51" s="15"/>
      <c r="F51" s="15"/>
      <c r="G51" s="15"/>
      <c r="H51" s="15"/>
      <c r="I51" s="15"/>
      <c r="J51" s="15"/>
      <c r="K51" s="15"/>
      <c r="L51" s="15"/>
      <c r="M51" s="15"/>
      <c r="N51" s="15"/>
      <c r="O51" s="15"/>
      <c r="P51" s="15"/>
      <c r="Q51" s="15"/>
      <c r="R51" s="15"/>
      <c r="S51" s="15"/>
      <c r="T51" s="15"/>
      <c r="U51" s="15"/>
      <c r="V51" s="15"/>
      <c r="W51" s="15"/>
    </row>
    <row r="52" spans="1:23" ht="56.25" customHeight="1">
      <c r="A52" s="16" t="s">
        <v>367</v>
      </c>
      <c r="B52" s="4" t="str">
        <f>HYPERLINK("http://www.consiglioveneto.it/crvportal/leggi/2008/08lr0001.html?numLegge=1&amp;annoLegge=2008&amp;tipoLegge=Alr","Legge regionale 27 febbraio 2008, n. 1 art. 23")</f>
        <v>Legge regionale 27 febbraio 2008, n. 1 art. 23</v>
      </c>
      <c r="C52" s="4" t="str">
        <f>HYPERLINK("http://bur.regione.veneto.it/BurvServices/Pubblica/DettaglioDgr.aspx?id=223128","Bur n. 26 del 26/03/2010 Dgr. 897 del 15 marzo 2010")</f>
        <v>Bur n. 26 del 26/03/2010 Dgr. 897 del 15 marzo 2010</v>
      </c>
      <c r="D52" s="15"/>
      <c r="E52" s="15"/>
      <c r="F52" s="15"/>
      <c r="G52" s="15"/>
      <c r="H52" s="15"/>
      <c r="I52" s="15"/>
      <c r="J52" s="15"/>
      <c r="K52" s="15"/>
      <c r="L52" s="15"/>
      <c r="M52" s="15"/>
      <c r="N52" s="15"/>
      <c r="O52" s="15"/>
      <c r="P52" s="15"/>
      <c r="Q52" s="15"/>
      <c r="R52" s="15"/>
      <c r="S52" s="15"/>
      <c r="T52" s="15"/>
      <c r="U52" s="15"/>
      <c r="V52" s="15"/>
      <c r="W52" s="15"/>
    </row>
    <row r="53" spans="1:23" ht="56.25" customHeight="1">
      <c r="A53" s="16" t="s">
        <v>368</v>
      </c>
      <c r="B53" s="4" t="str">
        <f>HYPERLINK("http://www.consiglioveneto.it/crvportal/leggi/2010/10lr0011.html?numLegge=11&amp;annoLegge=2010&amp;tipoLegge=Alr","Legge regionale 16 febbraio 2010, n. 11 art. 46")</f>
        <v>Legge regionale 16 febbraio 2010, n. 11 art. 46</v>
      </c>
      <c r="C53" s="4" t="str">
        <f>HYPERLINK("http://bur.regione.veneto.it/BurvServices/Pubblica/DettaglioDgr.aspx?id=222922","Bur n. 24 del 19/03/2010 Dgr n. 681 del 9 marzo 2010")</f>
        <v>Bur n. 24 del 19/03/2010 Dgr n. 681 del 9 marzo 2010</v>
      </c>
      <c r="D53" s="15"/>
      <c r="E53" s="15"/>
      <c r="F53" s="15"/>
      <c r="G53" s="15"/>
      <c r="H53" s="15"/>
      <c r="I53" s="15"/>
      <c r="J53" s="15"/>
      <c r="K53" s="15"/>
      <c r="L53" s="15"/>
      <c r="M53" s="15"/>
      <c r="N53" s="15"/>
      <c r="O53" s="15"/>
      <c r="P53" s="15"/>
      <c r="Q53" s="15"/>
      <c r="R53" s="15"/>
      <c r="S53" s="15"/>
      <c r="T53" s="15"/>
      <c r="U53" s="15"/>
      <c r="V53" s="15"/>
      <c r="W53" s="15"/>
    </row>
    <row r="54" spans="1:23" ht="56.25" customHeight="1">
      <c r="A54" s="16" t="s">
        <v>369</v>
      </c>
      <c r="B54" s="4" t="str">
        <f>HYPERLINK("http://bur.regione.veneto.it/BurvServices/Pubblica/DettaglioDgr.aspx?id=202701","Accordo di Programma Quadro in materia di Politiche Giovanili “Il futuro della sostenibilità –
la sostenibilità del futuro: I giovani del Veneto” ")</f>
        <v xml:space="preserve">Accordo di Programma Quadro in materia di Politiche Giovanili “Il futuro della sostenibilità –
la sostenibilità del futuro: I giovani del Veneto” </v>
      </c>
      <c r="C54" s="22" t="str">
        <f>HYPERLINK("http://www.osservatoriopolitichesociali.veneto.it/","nel corso degli anni sono state affidate all'Osservatorio regionale Politiche Sociali la realizzazione delle attività di sviluppo di tutti gli interventi.
 ")</f>
        <v xml:space="preserve">nel corso degli anni sono state affidate all'Osservatorio regionale Politiche Sociali la realizzazione delle attività di sviluppo di tutti gli interventi.
 </v>
      </c>
      <c r="D54" s="15"/>
      <c r="E54" s="15"/>
      <c r="F54" s="15"/>
      <c r="G54" s="15"/>
      <c r="H54" s="15"/>
      <c r="I54" s="15"/>
      <c r="J54" s="15"/>
      <c r="K54" s="15"/>
      <c r="L54" s="15"/>
      <c r="M54" s="15"/>
      <c r="N54" s="15"/>
      <c r="O54" s="15"/>
      <c r="P54" s="15"/>
      <c r="Q54" s="15"/>
      <c r="R54" s="15"/>
      <c r="S54" s="15"/>
      <c r="T54" s="15"/>
      <c r="U54" s="15"/>
      <c r="V54" s="15"/>
      <c r="W54" s="15"/>
    </row>
    <row r="55" spans="1:23" ht="56.25" customHeight="1">
      <c r="A55" s="16" t="s">
        <v>370</v>
      </c>
      <c r="B55" s="4" t="str">
        <f>HYPERLINK("http://www.consiglioveneto.it/crvportal/leggi/2001/01lr0011.html?numLegge=11&amp;annoLegge=2001&amp;tipoLegge=Alr","Legge regionale 13 aprile 2001, n. 11, art. 133, lett. g).")</f>
        <v>Legge regionale 13 aprile 2001, n. 11, art. 133, lett. g).</v>
      </c>
      <c r="C55" s="4" t="str">
        <f>HYPERLINK("http://bur.regione.veneto.it/BurvServices/Pubblica/DettaglioDgr.aspx?id=215204","BUR n. 38 del 8/05/2009. Dgr n. 1081 del 21 aprile 2009")</f>
        <v>BUR n. 38 del 8/05/2009. Dgr n. 1081 del 21 aprile 2009</v>
      </c>
      <c r="D55" s="15"/>
      <c r="E55" s="15"/>
      <c r="F55" s="15"/>
      <c r="G55" s="15"/>
      <c r="H55" s="15"/>
      <c r="I55" s="15"/>
      <c r="J55" s="15"/>
      <c r="K55" s="15"/>
      <c r="L55" s="15"/>
      <c r="M55" s="15"/>
      <c r="N55" s="15"/>
      <c r="O55" s="15"/>
      <c r="P55" s="15"/>
      <c r="Q55" s="15"/>
      <c r="R55" s="15"/>
      <c r="S55" s="15"/>
      <c r="T55" s="15"/>
      <c r="U55" s="15"/>
      <c r="V55" s="15"/>
      <c r="W55" s="15"/>
    </row>
    <row r="56" spans="1:23" ht="56.25" customHeight="1">
      <c r="A56" s="16" t="s">
        <v>371</v>
      </c>
      <c r="B56" s="4" t="str">
        <f>HYPERLINK("http://www.consiglioveneto.it/crvportal/leggi/1997/97lr0041.html?numLegge=41&amp;annoLegge=1997&amp;tipoLegge=Alr","Legge regionale 16 dicembre 1997, n. 41. ")</f>
        <v xml:space="preserve">Legge regionale 16 dicembre 1997, n. 41. </v>
      </c>
      <c r="C56" s="4" t="str">
        <f>HYPERLINK("http://bur.regione.veneto.it/BurvServices/Pubblica/DettaglioDgr.aspx?id=229796","Bur n. 5 del 18/01/2011 Dgr  n. 2910 del 30 novembre 2010
")</f>
        <v xml:space="preserve">Bur n. 5 del 18/01/2011 Dgr  n. 2910 del 30 novembre 2010
</v>
      </c>
      <c r="D56" s="15"/>
      <c r="E56" s="15"/>
      <c r="F56" s="15"/>
      <c r="G56" s="15"/>
      <c r="H56" s="15"/>
      <c r="I56" s="15"/>
      <c r="J56" s="15"/>
      <c r="K56" s="15"/>
      <c r="L56" s="15"/>
      <c r="M56" s="15"/>
      <c r="N56" s="15"/>
      <c r="O56" s="15"/>
      <c r="P56" s="15"/>
      <c r="Q56" s="15"/>
      <c r="R56" s="15"/>
      <c r="S56" s="15"/>
      <c r="T56" s="15"/>
      <c r="U56" s="15"/>
      <c r="V56" s="15"/>
      <c r="W56" s="15"/>
    </row>
    <row r="57" spans="1:23" ht="56.25" customHeight="1">
      <c r="A57" s="16" t="s">
        <v>372</v>
      </c>
      <c r="B57" s="4" t="str">
        <f>HYPERLINK("http://www.consiglioveneto.it/crvportal/leggi/1993/93lr0040.html?numLegge=40&amp;annoLegge=1993&amp;tipoLegge=Alr","Legge regionale 30 agosto 1993, n. 40, artt. 12 e 13")</f>
        <v>Legge regionale 30 agosto 1993, n. 40, artt. 12 e 13</v>
      </c>
      <c r="C57" s="4" t="str">
        <f>HYPERLINK("http://bur.regione.veneto.it/BurvServices/Pubblica/DettaglioDgr.aspx?id=222671","Bur n. 22 del 12/03/2010 Dgr n. 555 del 02 marzo 2010")</f>
        <v>Bur n. 22 del 12/03/2010 Dgr n. 555 del 02 marzo 2010</v>
      </c>
      <c r="D57" s="15"/>
      <c r="E57" s="15"/>
      <c r="F57" s="15"/>
      <c r="G57" s="15"/>
      <c r="H57" s="15"/>
      <c r="I57" s="15"/>
      <c r="J57" s="15"/>
      <c r="K57" s="15"/>
      <c r="L57" s="15"/>
      <c r="M57" s="15"/>
      <c r="N57" s="15"/>
      <c r="O57" s="15"/>
      <c r="P57" s="15"/>
      <c r="Q57" s="15"/>
      <c r="R57" s="15"/>
      <c r="S57" s="15"/>
      <c r="T57" s="15"/>
      <c r="U57" s="15"/>
      <c r="V57" s="15"/>
      <c r="W57" s="15"/>
    </row>
    <row r="58" spans="1:23" ht="56.25" customHeight="1">
      <c r="A58" s="16" t="s">
        <v>373</v>
      </c>
      <c r="B58" s="4" t="str">
        <f>HYPERLINK("http://www.consiglioveneto.it/crvportal/leggi/1990/90lr0032.html?numLegge=32&amp;annoLegge=1990&amp;tipoLegge=Alr","Legge regionale 23 aprile 1990, n. 32")</f>
        <v>Legge regionale 23 aprile 1990, n. 32</v>
      </c>
      <c r="C58" s="4" t="str">
        <f>HYPERLINK("http://bur.regione.veneto.it/BurvServices/pubblica/DettaglioDgr.aspx?id=248257","Bur n. 35 del 19 aprile 2013
Dgr.  n. 526 del 16 aprile 2013
")</f>
        <v xml:space="preserve">Bur n. 35 del 19 aprile 2013
Dgr.  n. 526 del 16 aprile 2013
</v>
      </c>
      <c r="D58" s="15"/>
      <c r="E58" s="15"/>
      <c r="F58" s="15"/>
      <c r="G58" s="15"/>
      <c r="H58" s="15"/>
      <c r="I58" s="15"/>
      <c r="J58" s="15"/>
      <c r="K58" s="15"/>
      <c r="L58" s="15"/>
      <c r="M58" s="15"/>
      <c r="N58" s="15"/>
      <c r="O58" s="15"/>
      <c r="P58" s="15"/>
      <c r="Q58" s="15"/>
      <c r="R58" s="15"/>
      <c r="S58" s="15"/>
      <c r="T58" s="15"/>
      <c r="U58" s="15"/>
      <c r="V58" s="15"/>
      <c r="W58" s="15"/>
    </row>
    <row r="59" spans="1:23" ht="56.25" customHeight="1">
      <c r="A59" s="16" t="s">
        <v>374</v>
      </c>
      <c r="B59" s="4" t="str">
        <f>HYPERLINK("http://www.consiglioveneto.it/crvportal/leggi/2006/06lr0023.html?numLegge=23&amp;annoLegge=2006&amp;tipoLegge=Alr","Legge regionale 3 novembre 2006, n. 23, art. 19")</f>
        <v>Legge regionale 3 novembre 2006, n. 23, art. 19</v>
      </c>
      <c r="C59" s="4" t="str">
        <f>HYPERLINK("http://bur.regione.veneto.it/BurvServices/Pubblica/DettaglioDgr.aspx?id=220688","Bur n. 103 del 18/12/2009 Dgr n. 3718 del 30 novembre 2009
")</f>
        <v xml:space="preserve">Bur n. 103 del 18/12/2009 Dgr n. 3718 del 30 novembre 2009
</v>
      </c>
      <c r="D59" s="15"/>
      <c r="E59" s="15"/>
      <c r="F59" s="15"/>
      <c r="G59" s="15"/>
      <c r="H59" s="15"/>
      <c r="I59" s="15"/>
      <c r="J59" s="15"/>
      <c r="K59" s="15"/>
      <c r="L59" s="15"/>
      <c r="M59" s="15"/>
      <c r="N59" s="15"/>
      <c r="O59" s="15"/>
      <c r="P59" s="15"/>
      <c r="Q59" s="15"/>
      <c r="R59" s="15"/>
      <c r="S59" s="15"/>
      <c r="T59" s="15"/>
      <c r="U59" s="15"/>
      <c r="V59" s="15"/>
      <c r="W59" s="15"/>
    </row>
    <row r="60" spans="1:23" ht="56.25" customHeight="1">
      <c r="A60" s="16" t="s">
        <v>375</v>
      </c>
      <c r="B60" s="4" t="str">
        <f>HYPERLINK("http://www.consiglioveneto.it/crvportal/leggi/2006/06lr0023.html?numLegge=23&amp;annoLegge=2006&amp;tipoLegge=Alr","Legge regionale 3 novembre 2006, n. 23, art. 16 - 17")</f>
        <v>Legge regionale 3 novembre 2006, n. 23, art. 16 - 17</v>
      </c>
      <c r="C60" s="4" t="str">
        <f>HYPERLINK("http://bur.regione.veneto.it/BurvServices/Pubblica/DettaglioDgr.aspx?id=214500","Bur n. 32 del 17/04/2009 Dgr n. 760 del 24 marzo 2009")</f>
        <v>Bur n. 32 del 17/04/2009 Dgr n. 760 del 24 marzo 2009</v>
      </c>
      <c r="D60" s="15"/>
      <c r="E60" s="15"/>
      <c r="F60" s="15"/>
      <c r="G60" s="15"/>
      <c r="H60" s="15"/>
      <c r="I60" s="15"/>
      <c r="J60" s="15"/>
      <c r="K60" s="15"/>
      <c r="L60" s="15"/>
      <c r="M60" s="15"/>
      <c r="N60" s="15"/>
      <c r="O60" s="15"/>
      <c r="P60" s="15"/>
      <c r="Q60" s="15"/>
      <c r="R60" s="15"/>
      <c r="S60" s="15"/>
      <c r="T60" s="15"/>
      <c r="U60" s="15"/>
      <c r="V60" s="15"/>
      <c r="W60" s="15"/>
    </row>
    <row r="61" spans="1:23" ht="56.25" customHeight="1">
      <c r="A61" s="16" t="s">
        <v>376</v>
      </c>
      <c r="B61" s="4" t="str">
        <f>HYPERLINK("http://www.consiglioveneto.it/crvportal/leggi/2013/13lr0003.html?numLegge=3&amp;annoLegge=2013&amp;tipoLegge=Alr","Legge regionale 5 aprile 2013, n. 3 - art. 11, comma 1, lett. b) e comma 6 .
")</f>
        <v xml:space="preserve">Legge regionale 5 aprile 2013, n. 3 - art. 11, comma 1, lett. b) e comma 6 .
</v>
      </c>
      <c r="C61" s="4" t="str">
        <f>HYPERLINK("http://bur.regione.veneto.it/BurvServices/pubblica/DettaglioDgr.aspx?id=263027","Bur n. 105 del 06 dicembre 2013
Dgr. n. 2181 del 25 novembre 2013")</f>
        <v>Bur n. 105 del 06 dicembre 2013
Dgr. n. 2181 del 25 novembre 2013</v>
      </c>
      <c r="D61" s="15"/>
      <c r="E61" s="15"/>
      <c r="F61" s="15"/>
      <c r="G61" s="15"/>
      <c r="H61" s="15"/>
      <c r="I61" s="15"/>
      <c r="J61" s="15"/>
      <c r="K61" s="15"/>
      <c r="L61" s="15"/>
      <c r="M61" s="15"/>
      <c r="N61" s="15"/>
      <c r="O61" s="15"/>
      <c r="P61" s="15"/>
      <c r="Q61" s="15"/>
      <c r="R61" s="15"/>
      <c r="S61" s="15"/>
      <c r="T61" s="15"/>
      <c r="U61" s="15"/>
      <c r="V61" s="15"/>
      <c r="W61" s="15"/>
    </row>
    <row r="62" spans="1:23" ht="56.25" customHeight="1">
      <c r="A62" s="16" t="s">
        <v>377</v>
      </c>
      <c r="B62" s="4" t="str">
        <f>HYPERLINK("http://www.consiglioveneto.it/crvportal/leggi/2011/11lr0007.html?numLegge=7&amp;annoLegge=2011&amp;tipoLegge=Alr","Legge regionale 18 marzo 2011, n. 7 art. 8")</f>
        <v>Legge regionale 18 marzo 2011, n. 7 art. 8</v>
      </c>
      <c r="C62" s="4" t="str">
        <f>HYPERLINK("http://bur.regione.veneto.it/BurvServices/Pubblica/DettaglioDgr.aspx?id=234927","Bur n. 75 del 07/10/2011 Dgr 1509 del 20 settembre 2011")</f>
        <v>Bur n. 75 del 07/10/2011 Dgr 1509 del 20 settembre 2011</v>
      </c>
      <c r="D62" s="15"/>
      <c r="E62" s="15"/>
      <c r="F62" s="15"/>
      <c r="G62" s="15"/>
      <c r="H62" s="15"/>
      <c r="I62" s="15"/>
      <c r="J62" s="15"/>
      <c r="K62" s="15"/>
      <c r="L62" s="15"/>
      <c r="M62" s="15"/>
      <c r="N62" s="15"/>
      <c r="O62" s="15"/>
      <c r="P62" s="15"/>
      <c r="Q62" s="15"/>
      <c r="R62" s="15"/>
      <c r="S62" s="15"/>
      <c r="T62" s="15"/>
      <c r="U62" s="15"/>
      <c r="V62" s="15"/>
      <c r="W62" s="15"/>
    </row>
    <row r="63" spans="1:23" ht="56.25" customHeight="1">
      <c r="A63" s="16" t="s">
        <v>378</v>
      </c>
      <c r="B63" s="18" t="str">
        <f>HYPERLINK("http://www.consiglioveneto.it/crvportal/leggi/2001/01lr0011.html#Heading1199","Legge Regionale 13 aprile 2001, n. 11, al comma 2 dell'art. 131")</f>
        <v>Legge Regionale 13 aprile 2001, n. 11, al comma 2 dell'art. 131</v>
      </c>
      <c r="C63" s="4" t="str">
        <f>HYPERLINK("http://bur.regione.veneto.it/BurvServices/pubblica/DettaglioDgr.aspx?id=264810","Bur n. 1 del 03 gennaio 2014
Dgr. n. 2409 del 16 dicembre 2013")</f>
        <v>Bur n. 1 del 03 gennaio 2014
Dgr. n. 2409 del 16 dicembre 2013</v>
      </c>
      <c r="D63" s="15"/>
      <c r="E63" s="15"/>
      <c r="F63" s="15"/>
      <c r="G63" s="15"/>
      <c r="H63" s="15"/>
      <c r="I63" s="15"/>
      <c r="J63" s="15"/>
      <c r="K63" s="15"/>
      <c r="L63" s="15"/>
      <c r="M63" s="15"/>
      <c r="N63" s="15"/>
      <c r="O63" s="15"/>
      <c r="P63" s="15"/>
      <c r="Q63" s="15"/>
      <c r="R63" s="15"/>
      <c r="S63" s="15"/>
      <c r="T63" s="15"/>
      <c r="U63" s="15"/>
      <c r="V63" s="15"/>
      <c r="W63" s="15"/>
    </row>
    <row r="64" spans="1:23" ht="56.25"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6.25"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6.25"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6.25"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6.25"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6.25"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6.25"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6.25"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6.25"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6.25"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6.25"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6.25"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6.25"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6.25"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6.25"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6.25"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6.25"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6.25"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6.25"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6.25"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6.25"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6.25"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6.25"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6.25"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6.25"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6.25"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6.25"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6.25"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6.25"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6.25"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6.25"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6.25"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6.25"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6.25"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6.25"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6.25"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6.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6.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6.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6.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6.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6.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6.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6.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6.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6.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6.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6.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6.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6.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6.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6.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6.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6.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6.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6.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6.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6.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6.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6.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6.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6.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6.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6.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6.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6.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6.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6.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6.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6.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6.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6.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6.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6.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6.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6.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6.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6.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6.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6.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6.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6.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6.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6.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6.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6.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6.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6.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6.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6.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6.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6.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6.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6.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6.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6.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6.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6.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6.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6.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6.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6.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6.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6.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6.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6.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6.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6.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6.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6.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6.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6.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6.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6.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6.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6.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6.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6.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6.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6.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6.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6.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6.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6.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6.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6.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6.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6.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6.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6.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6.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6.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6.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6.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6.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6.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6.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6.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6.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6.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6.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6.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6.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6.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6.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6.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6.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6.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6.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6.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6.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6.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6.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6.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6.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6.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6.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6.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6.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6.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6.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6.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6.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6.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6.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6.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6.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6.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6.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6.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6.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6.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6.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6.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6.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6.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6.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6.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6.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6.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6.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6.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6.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6.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6.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6.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6.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6.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6.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6.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6.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6.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6.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6.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6.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6.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6.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6.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6.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6.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6.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6.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6.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6.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6.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6.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6.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6.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6.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6.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6.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6.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6.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6.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6.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6.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6.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6.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6.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6.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6.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6.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6.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6.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6.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6.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6.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6.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6.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6.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6.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6.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6.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6.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6.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6.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6.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6.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6.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6.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6.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6.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6.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6.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6.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6.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6.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6.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6.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6.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6.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6.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6.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6.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6.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6.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6.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6.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6.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6.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6.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6.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6.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6.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6.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6.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6.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6.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6.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6.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6.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6.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6.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6.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6.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6.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6.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6.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6.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6.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6.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6.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6.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6.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6.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6.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6.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6.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6.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6.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6.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6.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6.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6.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6.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6.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6.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6.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6.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6.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6.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6.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6.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6.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6.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6.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6.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6.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6.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6.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6.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6.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6.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6.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6.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6.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6.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6.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6.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6.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6.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6.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6.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6.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6.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6.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6.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6.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6.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6.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6.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6.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6.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6.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6.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6.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6.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6.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6.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6.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6.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6.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6.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6.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6.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6.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6.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6.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6.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6.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6.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6.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6.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6.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6.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6.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6.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6.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6.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6.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6.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6.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6.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6.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6.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6.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6.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6.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6.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6.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6.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6.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6.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6.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6.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6.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6.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6.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6.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6.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6.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6.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6.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6.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6.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6.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6.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6.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6.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6.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6.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6.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6.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6.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6.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6.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6.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6.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6.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6.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6.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6.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6.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6.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6.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6.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6.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6.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6.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6.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6.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6.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6.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6.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6.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6.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6.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6.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6.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6.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6.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6.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6.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6.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6.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6.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6.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6.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6.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6.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6.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6.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6.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6.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6.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6.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6.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6.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6.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6.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6.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6.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6.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6.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6.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6.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6.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6.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6.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6.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6.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6.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6.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6.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6.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6.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6.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6.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6.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6.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6.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6.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6.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6.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6.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6.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6.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6.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6.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6.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6.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6.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6.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6.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6.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6.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6.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6.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6.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6.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6.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6.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6.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6.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6.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6.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6.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6.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6.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6.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6.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6.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6.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6.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6.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6.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6.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6.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6.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6.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6.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6.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6.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6.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6.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6.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6.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6.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6.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6.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6.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6.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6.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6.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6.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6.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6.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6.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6.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6.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6.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6.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6.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6.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6.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6.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6.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6.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6.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6.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6.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6.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6.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6.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6.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6.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6.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6.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6.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6.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6.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6.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6.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6.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6.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6.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6.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6.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6.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6.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6.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6.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6.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6.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6.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6.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6.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6.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6.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6.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6.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6.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6.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6.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6.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6.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6.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6.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6.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6.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6.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6.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6.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6.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6.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6.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6.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6.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6.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6.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6.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6.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6.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6.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6.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6.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6.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6.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6.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6.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6.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6.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6.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6.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6.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6.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6.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6.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6.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6.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6.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6.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6.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6.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6.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6.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6.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6.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6.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6.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6.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6.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6.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6.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6.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6.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6.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6.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6.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6.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6.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6.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6.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6.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6.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6.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6.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6.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6.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6.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6.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6.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6.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6.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6.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6.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6.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6.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6.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6.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6.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6.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6.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6.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6.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6.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6.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6.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6.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6.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6.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6.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6.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6.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6.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6.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6.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6.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6.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6.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6.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6.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6.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6.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6.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6.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6.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6.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6.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6.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6.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6.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6.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6.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6.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6.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6.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6.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6.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6.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6.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6.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6.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6.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6.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6.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6.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6.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6.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6.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6.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6.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6.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6.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6.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6.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6.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6.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6.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6.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6.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6.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6.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6.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6.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6.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6.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6.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6.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6.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6.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6.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6.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6.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6.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6.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6.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6.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6.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6.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6.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6.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6.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6.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6.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6.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6.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6.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6.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6.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6.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6.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6.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6.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6.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6.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6.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6.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6.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6.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6.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6.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6.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6.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6.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6.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6.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6.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6.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6.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6.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6.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6.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6.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6.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6.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6.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6.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6.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6.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6.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6.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6.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6.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6.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6.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6.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6.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6.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6.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6.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6.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6.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6.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6.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6.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6.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6.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6.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6.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6.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6.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6.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6.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6.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6.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6.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6.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6.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6.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6.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6.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6.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6.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6.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6.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6.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6.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6.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6.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6.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6.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6.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6.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6.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6.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6.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6.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6.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6.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6.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6.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6.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6.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6.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6.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6.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6.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6.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6.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6.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6.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6.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6.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6.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6.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6.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6.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6.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6.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6.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6.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6.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6.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6.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6.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6.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6.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6.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6.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6.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6.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6.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6.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6.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6.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6.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6.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6.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6.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6.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6.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6.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6.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6.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6.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6.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6.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6.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6.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6.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6.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6.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6.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6.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6.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6.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6.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6.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6.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6.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6.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6.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6.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6.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6.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6.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6.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6.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6.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6.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6.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6.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6.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6.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6.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6.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6.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6.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6.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6.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6.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6.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6.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6.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6.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6.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6.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6.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6.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6.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6.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6.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6.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6.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6.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6.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6.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6.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6.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6.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6.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6.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6.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6.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6.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6.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6.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6.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6.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6.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6.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6.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6.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6.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6.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6.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6.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6.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6.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6.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6.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6.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6.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6.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6.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6.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row r="1001" spans="1:23" ht="56.25" customHeight="1">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row>
  </sheetData>
  <mergeCells count="1">
    <mergeCell ref="A1:C1"/>
  </mergeCells>
  <hyperlinks>
    <hyperlink ref="B3" r:id="rId1" display="http://bur.regione.veneto.it/BurvServices/Pubblica/DettaglioDgr.aspx?id=245405"/>
    <hyperlink ref="C3" r:id="rId2" display="http://bur.regione.veneto.it/BurvServices/pubblica/DettaglioDgr.aspx?id=314307"/>
    <hyperlink ref="B4" r:id="rId3" display="http://www.consiglioveneto.it/crvportal/leggi/1997/97lr0035.html"/>
    <hyperlink ref="C4" r:id="rId4" display="http://bur.regione.veneto.it/BurvServices/Pubblica/DettaglioDgr.aspx?id=208617"/>
    <hyperlink ref="B5" r:id="rId5" display="http://www.consiglioveneto.it/crvportal/leggi/2009/09lr0030.html?numLegge=30&amp;annoLegge=2009&amp;tipoLegge=Alr"/>
    <hyperlink ref="C5" r:id="rId6" display="http://bur.regione.veneto.it/BurvServices/Pubblica/DettaglioDgr.aspx?id=226223"/>
    <hyperlink ref="B6" r:id="rId7" display="http://www.consiglioveneto.it/crvportal/leggi/2001/01lr0011.html?numLegge=11&amp;annoLegge=2001&amp;tipoLegge=Alr"/>
    <hyperlink ref="C6" r:id="rId8" display="http://bur.regione.veneto.it/BurvServices/Pubblica/DettaglioDgr.aspx?id=216903"/>
    <hyperlink ref="B7" r:id="rId9" display="http://www.consiglioveneto.it/crvportal/leggi/1990/90lr0032.html?numLegge=32&amp;annoLegge=1990&amp;tipoLegge=Alr"/>
    <hyperlink ref="C7" r:id="rId10" display="http://bur.regione.veneto.it/BurvServices/pubblica/DettaglioDgr.aspx?id=309160"/>
    <hyperlink ref="B8" r:id="rId11" display="http://www.consiglioveneto.it/crvportal/leggi/1989/89lr0022.html?numLegge=22&amp;annoLegge=1989&amp;tipoLegge=Alr"/>
    <hyperlink ref="C8" r:id="rId12" display="http://bur.regione.veneto.it/BurvServices/pubblica/DettaglioDgr.aspx?id=257488"/>
    <hyperlink ref="B9" r:id="rId13" display="http://www.consiglioveneto.it/crvportal/leggi/1999/99lr0007.html?numLegge=7&amp;annoLegge=1999&amp;tipoLegge=Alr"/>
    <hyperlink ref="C9" r:id="rId14" display="http://bur.regione.veneto.it/BurvServices/pubblica/DettaglioDgr.aspx?id=292599"/>
    <hyperlink ref="B10" r:id="rId15" display="http://www.consiglioveneto.it/crvportal/leggi/2010/10lr0011.html?numLegge=11&amp;annoLegge=2010&amp;tipoLegge=Alr"/>
    <hyperlink ref="C10" r:id="rId16" display="http://bur.regione.veneto.it/BurvServices/Pubblica/DettaglioDgr.aspx?id=236804"/>
    <hyperlink ref="B11" r:id="rId17" display="http://www.consiglioveneto.it/crvportal/leggi/1977/77lr0028.html?numLegge=28&amp;annoLegge=1977&amp;tipoLegge=Alr"/>
    <hyperlink ref="C11" r:id="rId18" display="http://bur.regione.veneto.it/BurvServices/Pubblica/DettaglioDgr.aspx?id=244344"/>
    <hyperlink ref="B12" r:id="rId19" display="http://www.consiglioveneto.it/crvportal/leggi/1980/80lr0023.html?numLegge=23&amp;annoLegge=1980&amp;tipoLegge=Alr"/>
    <hyperlink ref="C12" r:id="rId20" display="http://bur.regione.veneto.it/BurvServices/Pubblica/DettaglioDgr.aspx?id=251287"/>
    <hyperlink ref="B13" r:id="rId21" display="http://www.consiglioveneto.it/crvportal/leggi/2001/01lr0011.html?numLegge=11&amp;annoLegge=2001&amp;tipoLegge=Alr"/>
    <hyperlink ref="C13" r:id="rId22" display="http://bur.regione.veneto.it/BurvServices/Pubblica/DettaglioDgr.aspx?id=235740"/>
    <hyperlink ref="B14" r:id="rId23" display="http://www.consiglioveneto.it/crvportal/leggi/2011/11lr0011.html?numLegge=11&amp;annoLegge=2011&amp;tipoLegge=Alr"/>
    <hyperlink ref="C14" r:id="rId24" display="http://bur.regione.veneto.it/BurvServices/pubblica/DettaglioDgr.aspx?id=292603"/>
    <hyperlink ref="B15" r:id="rId25" display="http://bur.regione.veneto.it/BurvServices/Pubblica/DettaglioDgr.aspx?id=259992"/>
    <hyperlink ref="C15" r:id="rId26" display="http://bur.regione.veneto.it/BurvServices/pubblica/DettaglioDgr.aspx?id=291245"/>
    <hyperlink ref="B16" r:id="rId27" display="http://www.consiglioveneto.it/crvportal/leggi/1999/99lr0006.html?numLegge=6&amp;annoLegge=1999&amp;tipoLegge=Alr"/>
    <hyperlink ref="C16" r:id="rId28" display="http://bur.regione.veneto.it/BurvServices/Pubblica/DettaglioDgr.aspx?id=214376"/>
    <hyperlink ref="B17" r:id="rId29" display="http://bur.regione.veneto.it/BurvServices/Pubblica/DettaglioDgr.aspx?id=291242"/>
    <hyperlink ref="C17" r:id="rId30" display="http://bur.regione.veneto.it/BurvServices/pubblica/DettaglioDgr.aspx?id=310663"/>
    <hyperlink ref="B18" r:id="rId31" display="http://www.consiglioveneto.it/crvportal/leggi/2013/13lr0005.html?numLegge=5&amp;annoLegge=2013&amp;tipoLegge=Alr"/>
    <hyperlink ref="C18" r:id="rId32" display="http://bur.regione.veneto.it/BurvServices/pubblica/DettaglioDgr.aspx?id=310041"/>
    <hyperlink ref="B19" r:id="rId33" display="http://www.consiglioveneto.it/crvportal/leggi/1977/77lr0028.html?numLegge=28&amp;annoLegge=1977&amp;tipoLegge=Alr"/>
    <hyperlink ref="C19" r:id="rId34" display="http://bur.regione.veneto.it/BurvServices/pubblica/DettaglioDgr.aspx?id=280529"/>
    <hyperlink ref="B20" r:id="rId35" display="http://www.consiglioveneto.it/crvportal/leggi/1977/77lr0028.html?numLegge=28&amp;annoLegge=1977&amp;tipoLegge=Alr"/>
    <hyperlink ref="C20" r:id="rId36" display="http://bur.regione.veneto.it/BurvServices/pubblica/DettaglioDgr.aspx?id=280529"/>
    <hyperlink ref="B21" r:id="rId37" display="http://bur.regione.veneto.it/BurvServices/Pubblica/DettaglioDgr.aspx?id=241464"/>
    <hyperlink ref="C21" r:id="rId38" display="http://bur.regione.veneto.it/BurvServices/Pubblica/DettaglioDgr.aspx?id=267137"/>
    <hyperlink ref="B22" r:id="rId39" display="http://www.parlamento.it/leggi/00328l.htm"/>
    <hyperlink ref="C22" r:id="rId40" display="http://bur.regione.veneto.it/BurvServices/pubblica/DettaglioDgr.aspx?id=281579"/>
    <hyperlink ref="B23" r:id="rId41" display="http://bur.regione.veneto.it/BurvServices/Pubblica/DettaglioDgr.aspx?id=206028"/>
    <hyperlink ref="C23" r:id="rId42" display="http://bur.regione.veneto.it/BurvServices/pubblica/DettaglioDgr.aspx?id=294951"/>
    <hyperlink ref="B24" r:id="rId43" display="http://www.google.it/url?sa=t&amp;rct=j&amp;q=&amp;esrc=s&amp;frm=1&amp;source=web&amp;cd=1&amp;ved=0CCEQFjAA&amp;url=http%3A%2F%2Fwww.camera.it%2Fparlam%2Fleggi%2F06248l.htm&amp;ei=cMOHVbPSA4GXsAG-jK54&amp;usg=AFQjCNEzheHujSbNauah416rzGkM7SahsA"/>
    <hyperlink ref="C24" r:id="rId44" display="http://bur.regione.veneto.it/BurvServices/Pubblica/DettaglioDgr.aspx?id=297021"/>
    <hyperlink ref="B25" r:id="rId45" display="http://www.google.it/url?sa=t&amp;rct=j&amp;q=&amp;esrc=s&amp;frm=1&amp;source=web&amp;cd=1&amp;ved=0CCEQFjAA&amp;url=http%3A%2F%2Fwww.camera.it%2Fparlam%2Fleggi%2F06248l.htm&amp;ei=cMOHVbPSA4GXsAG-jK54&amp;usg=AFQjCNEzheHujSbNauah416rzGkM7SahsA"/>
    <hyperlink ref="C25" r:id="rId46" display="http://bur.regione.veneto.it/BurvServices/Pubblica/DettaglioDgr.aspx?id=297021"/>
    <hyperlink ref="B26" r:id="rId47" display="http://bur.regione.veneto.it/BurvServices/Pubblica/DettaglioDgr.aspx?id=240271&amp;highlight=true"/>
    <hyperlink ref="C26" r:id="rId48" display="http://bur.regione.veneto.it/BurvServices/pubblica/DettaglioDecreto.aspx?id=270692"/>
    <hyperlink ref="B27" r:id="rId49" display="http://www.consiglioveneto.it/crvportal/leggi/2007/07lr0016.html?numLegge=16&amp;annoLegge=2007&amp;tipoLegge=Alr"/>
    <hyperlink ref="C27" r:id="rId50" display="http://bur.regione.veneto.it/BurvServices/pubblica/DettaglioDgr.aspx?id=292601"/>
    <hyperlink ref="B28" r:id="rId51" display="http://www.consiglioveneto.it/crvportal/leggi/2005/05lr0018.html?numLegge=18&amp;annoLegge=2005&amp;tipoLegge=Alr"/>
    <hyperlink ref="C28" r:id="rId52" display="http://bur.regione.veneto.it/BurvServices/pubblica/DettaglioDgr.aspx?id=292103"/>
    <hyperlink ref="B29" r:id="rId53" display="http://www.consiglioveneto.it/crvportal/leggi/2008/08lr0017.html"/>
    <hyperlink ref="C29" r:id="rId54" display="http://bur.regione.veneto.it/BurvServices/Pubblica/DettaglioDgr.aspx?id=264808"/>
    <hyperlink ref="B30" r:id="rId55" display="http://www.consiglioveneto.it/crvportal/leggi/2008/08lr0001.html?numLegge=1&amp;annoLegge=2008&amp;tipoLegge=Alr"/>
    <hyperlink ref="C30" r:id="rId56" display="http://bur.regione.veneto.it/BurvServices/Pubblica/DettaglioDgr.aspx?id=212936"/>
    <hyperlink ref="B31" r:id="rId57" display="http://www.consiglioveneto.it/crvportal/leggi/2001/01lr0011.html?numLegge=11&amp;annoLegge=2001&amp;tipoLegge=Alr"/>
    <hyperlink ref="C31" r:id="rId58" display="http://bur.regione.veneto.it/BurvServices/pubblica/DettaglioDgr.aspx?id=285932"/>
    <hyperlink ref="B32" r:id="rId59" display="http://bur.regione.veneto.it/BurvServices/Pubblica/DettaglioDgr.aspx?id=285158"/>
    <hyperlink ref="C32" r:id="rId60" display="http://bur.regione.veneto.it/BurvServices/pubblica/DettaglioDecreto.aspx?id=288079"/>
    <hyperlink ref="B33" r:id="rId61" display="http://www.consiglioveneto.it/crvportal/leggi/2001/01lr0011.html?numLegge=11&amp;annoLegge=2001&amp;tipoLegge=Alr"/>
    <hyperlink ref="C33" r:id="rId62" display="http://bur.regione.veneto.it/BurvServices/pubblica/DettaglioDgr.aspx?id=284582"/>
    <hyperlink ref="B34" r:id="rId63" display="http://www.consiglioveneto.it/crvportal/leggi/2012/12lr0029.html?numLegge=29&amp;annoLegge=2012&amp;tipoLegge=Alr"/>
    <hyperlink ref="C34" r:id="rId64" display="http://bur.regione.veneto.it/BurvServices/pubblica/DettaglioDgr.aspx?id=279947"/>
    <hyperlink ref="B35" r:id="rId65" display="http://bur.regione.veneto.it/BurvServices/pubblica/DettaglioDgr.aspx?id=235051"/>
    <hyperlink ref="C35" r:id="rId66" display="http://bur.regione.veneto.it/BurvServices/pubblica/DettaglioDgr.aspx?id=284710"/>
    <hyperlink ref="B36" r:id="rId67" display="http://bur.regione.veneto.it/BurvServices/Pubblica/DettaglioDgr.aspx?id=208872"/>
    <hyperlink ref="C36" r:id="rId68" display="http://bur.regione.veneto.it/BurvServices/Pubblica/DettaglioDgr.aspx?id=279059"/>
    <hyperlink ref="B37" r:id="rId69" display="http://www.consiglioveneto.it/crvportal/leggi/2010/10lr0009.html?numLegge=9&amp;annoLegge=2010&amp;tipoLegge=Alr"/>
    <hyperlink ref="C37" r:id="rId70" display="http://bur.regione.veneto.it/BurvServices/pubblica/DettaglioDgr.aspx?id=277841"/>
    <hyperlink ref="B38" r:id="rId71" display="http://www.consiglioveneto.it/crvportal/leggi/2005/05lr0018.html?numLegge=18&amp;annoLegge=2005&amp;tipoLegge=Alr"/>
    <hyperlink ref="C38" r:id="rId72" display="http://bur.regione.veneto.it/BurvServices/pubblica/DettaglioDgr.aspx?id=277290"/>
    <hyperlink ref="B39" r:id="rId73" display="http://www.gazzettaufficiale.it/atto/serie_generale/caricaDettaglioAtto/originario?atto.dataPubblicazioneGazzetta=2013-09-10&amp;atto.codiceRedazionale=13A07416&amp;elenco30giorni=false"/>
    <hyperlink ref="C39" r:id="rId74" display="http://bur.regione.veneto.it/BurvServices/Pubblica/DettaglioDgr.aspx?id=267557"/>
    <hyperlink ref="B40" r:id="rId75" display="http://www.consiglioveneto.it/crvportal/leggi/2008/08lr0017.html?numLegge=17&amp;annoLegge=2008&amp;tipoLegge=Alr"/>
    <hyperlink ref="C40" r:id="rId76" display="http://bur.regione.veneto.it/BurvServices/Pubblica/DettaglioDgr.aspx?id=264808"/>
    <hyperlink ref="B41" r:id="rId77" display="http://www.consiglioveneto.it/crvportal/leggi/2008/08lr0017.html?numLegge=17&amp;annoLegge=2008&amp;tipoLegge=Alr"/>
    <hyperlink ref="C41" r:id="rId78" display="http://bur.regione.veneto.it/BurvServices/Pubblica/DettaglioDgr.aspx?id=264808"/>
    <hyperlink ref="B42" r:id="rId79" display="http://bur.regione.veneto.it/BurvServices/Pubblica/DettaglioDgr.aspx?id=234202"/>
    <hyperlink ref="C42" r:id="rId80" display="http://bur.regione.veneto.it/BurvServices/pubblica/DettaglioDgr.aspx?id=264809"/>
    <hyperlink ref="B43" r:id="rId81" display="http://www.consiglioveneto.it/crvportal/leggi/2001/01lr0011.html?numLegge=11&amp;annoLegge=2001&amp;tipoLegge=Alr"/>
    <hyperlink ref="C43" r:id="rId82" display="http://bur.regione.veneto.it/BurvServices/Pubblica/DettaglioDgr.aspx?id=291242"/>
    <hyperlink ref="B44" r:id="rId83" display="http://bur.regione.veneto.it/BurvServices/Pubblica/DettaglioDgr.aspx?id=227186"/>
    <hyperlink ref="C44" r:id="rId84" display="http://bur.regione.veneto.it/BurvServices/Pubblica/DettaglioDgr.aspx?id=267557"/>
    <hyperlink ref="B45" r:id="rId85" display="http://www.consiglioveneto.it/crvportal/leggi/2005/05lr0018.html?numLegge=18&amp;annoLegge=2005&amp;tipoLegge=Alr"/>
    <hyperlink ref="C45" r:id="rId86" display="http://bur.regione.veneto.it/BurvServices/pubblica/DettaglioDgr.aspx?id=268605"/>
    <hyperlink ref="B46" r:id="rId87" display="http://www.consiglioveneto.it/crvportal/leggi/2008/08lr0017.html"/>
    <hyperlink ref="C46" r:id="rId88" display="http://bur.regione.veneto.it/BurvServices/Pubblica/DettaglioDgr.aspx?id=264808"/>
    <hyperlink ref="B47" r:id="rId89" display="http://www.consiglioveneto.it/crvportal/leggi/2008/08lr0017.html"/>
    <hyperlink ref="C47" r:id="rId90" display="http://bur.regione.veneto.it/BurvServices/Pubblica/DettaglioDgr.aspx?id=264808"/>
    <hyperlink ref="B48" r:id="rId91" display="http://bur.regione.veneto.it/BurvServices/Pubblica/DettaglioDgr.aspx?id=204999"/>
    <hyperlink ref="C48" r:id="rId92" display="http://bur.regione.veneto.it/BurvServices/pubblica/DettaglioDgr.aspx?id=267134"/>
    <hyperlink ref="B49" r:id="rId93" display="http://www.consiglioveneto.it/crvportal/leggi/2008/08lr0001.html?numLegge=1&amp;annoLegge=2008&amp;tipoLegge=Alr"/>
    <hyperlink ref="C49" r:id="rId94" display="http://bur.regione.veneto.it/BurvServices/Pubblica/DettaglioDecreto.aspx?id=222876"/>
    <hyperlink ref="B50" r:id="rId95" display="http://www.handylex.org/stato/l290385.shtml"/>
    <hyperlink ref="C50" r:id="rId96" display="http://bur.regione.veneto.it/BurvServices/Pubblica/DettaglioDgr.aspx?id=222921"/>
    <hyperlink ref="B51" r:id="rId97" display="http://www.consiglioveneto.it/crvportal/leggi/2002/02lr0028.html?numLegge=28&amp;annoLegge=2002&amp;tipoLegge=Alr"/>
    <hyperlink ref="C51" r:id="rId98" display="http://bur.regione.veneto.it/BurvServices/Pubblica/DettaglioDgr.aspx?id=222676"/>
    <hyperlink ref="B52" r:id="rId99" display="http://www.consiglioveneto.it/crvportal/leggi/2008/08lr0001.html?numLegge=1&amp;annoLegge=2008&amp;tipoLegge=Alr"/>
    <hyperlink ref="C52" r:id="rId100" display="http://bur.regione.veneto.it/BurvServices/Pubblica/DettaglioDgr.aspx?id=223128"/>
    <hyperlink ref="B53" r:id="rId101" display="http://www.consiglioveneto.it/crvportal/leggi/2010/10lr0011.html?numLegge=11&amp;annoLegge=2010&amp;tipoLegge=Alr"/>
    <hyperlink ref="C53" r:id="rId102" display="http://bur.regione.veneto.it/BurvServices/Pubblica/DettaglioDgr.aspx?id=222922"/>
    <hyperlink ref="B54" r:id="rId103" display="http://bur.regione.veneto.it/BurvServices/Pubblica/DettaglioDgr.aspx?id=202701"/>
    <hyperlink ref="C54" r:id="rId104" display="http://www.osservatoriopolitichesociali.veneto.it/"/>
    <hyperlink ref="B55" r:id="rId105" display="http://www.consiglioveneto.it/crvportal/leggi/2001/01lr0011.html?numLegge=11&amp;annoLegge=2001&amp;tipoLegge=Alr"/>
    <hyperlink ref="C55" r:id="rId106" display="http://bur.regione.veneto.it/BurvServices/Pubblica/DettaglioDgr.aspx?id=215204"/>
    <hyperlink ref="B56" r:id="rId107" display="http://www.consiglioveneto.it/crvportal/leggi/1997/97lr0041.html?numLegge=41&amp;annoLegge=1997&amp;tipoLegge=Alr"/>
    <hyperlink ref="C56" r:id="rId108" display="http://bur.regione.veneto.it/BurvServices/Pubblica/DettaglioDgr.aspx?id=229796"/>
    <hyperlink ref="B57" r:id="rId109" display="http://www.consiglioveneto.it/crvportal/leggi/1993/93lr0040.html?numLegge=40&amp;annoLegge=1993&amp;tipoLegge=Alr"/>
    <hyperlink ref="C57" r:id="rId110" display="http://bur.regione.veneto.it/BurvServices/Pubblica/DettaglioDgr.aspx?id=222671"/>
    <hyperlink ref="B58" r:id="rId111" display="http://www.consiglioveneto.it/crvportal/leggi/1990/90lr0032.html?numLegge=32&amp;annoLegge=1990&amp;tipoLegge=Alr"/>
    <hyperlink ref="C58" r:id="rId112" display="http://bur.regione.veneto.it/BurvServices/pubblica/DettaglioDgr.aspx?id=248257"/>
    <hyperlink ref="B59" r:id="rId113" display="http://www.consiglioveneto.it/crvportal/leggi/2006/06lr0023.html?numLegge=23&amp;annoLegge=2006&amp;tipoLegge=Alr"/>
    <hyperlink ref="C59" r:id="rId114" display="http://bur.regione.veneto.it/BurvServices/Pubblica/DettaglioDgr.aspx?id=220688"/>
    <hyperlink ref="B60" r:id="rId115" display="http://www.consiglioveneto.it/crvportal/leggi/2006/06lr0023.html?numLegge=23&amp;annoLegge=2006&amp;tipoLegge=Alr"/>
    <hyperlink ref="C60" r:id="rId116" display="http://bur.regione.veneto.it/BurvServices/Pubblica/DettaglioDgr.aspx?id=214500"/>
    <hyperlink ref="B61" r:id="rId117" display="http://www.consiglioveneto.it/crvportal/leggi/2013/13lr0003.html?numLegge=3&amp;annoLegge=2013&amp;tipoLegge=Alr"/>
    <hyperlink ref="C61" r:id="rId118" display="http://bur.regione.veneto.it/BurvServices/pubblica/DettaglioDgr.aspx?id=263027"/>
    <hyperlink ref="B62" r:id="rId119" display="http://www.consiglioveneto.it/crvportal/leggi/2011/11lr0007.html?numLegge=7&amp;annoLegge=2011&amp;tipoLegge=Alr"/>
    <hyperlink ref="C62" r:id="rId120" display="http://bur.regione.veneto.it/BurvServices/Pubblica/DettaglioDgr.aspx?id=234927"/>
    <hyperlink ref="B63" r:id="rId121" location="Heading1199" display="http://www.consiglioveneto.it/crvportal/leggi/2001/01lr0011.html - Heading1199"/>
    <hyperlink ref="C63" r:id="rId122" display="http://bur.regione.veneto.it/BurvServices/pubblica/DettaglioDgr.aspx?id=264810"/>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W1000"/>
  <sheetViews>
    <sheetView workbookViewId="0">
      <selection sqref="A1:C1"/>
    </sheetView>
  </sheetViews>
  <sheetFormatPr defaultColWidth="46.85546875" defaultRowHeight="56.25" customHeight="1"/>
  <sheetData>
    <row r="1" spans="1:23" ht="45" customHeight="1">
      <c r="A1" s="68" t="s">
        <v>379</v>
      </c>
      <c r="B1" s="53"/>
      <c r="C1" s="53"/>
      <c r="D1" s="15"/>
      <c r="E1" s="15"/>
      <c r="F1" s="15"/>
      <c r="G1" s="15"/>
      <c r="H1" s="15"/>
      <c r="I1" s="15"/>
      <c r="J1" s="15"/>
      <c r="K1" s="15"/>
      <c r="L1" s="15"/>
      <c r="M1" s="15"/>
      <c r="N1" s="15"/>
      <c r="O1" s="15"/>
      <c r="P1" s="15"/>
      <c r="Q1" s="15"/>
      <c r="R1" s="15"/>
      <c r="S1" s="15"/>
      <c r="T1" s="15"/>
      <c r="U1" s="15"/>
      <c r="V1" s="15"/>
      <c r="W1" s="15"/>
    </row>
    <row r="2" spans="1:23" ht="56.25" customHeight="1">
      <c r="A2" s="2" t="s">
        <v>1</v>
      </c>
      <c r="B2" s="2" t="s">
        <v>2</v>
      </c>
      <c r="C2" s="2" t="s">
        <v>3</v>
      </c>
      <c r="D2" s="15"/>
      <c r="E2" s="15"/>
      <c r="F2" s="15"/>
      <c r="G2" s="15"/>
      <c r="H2" s="15"/>
      <c r="I2" s="15"/>
      <c r="J2" s="15"/>
      <c r="K2" s="15"/>
      <c r="L2" s="15"/>
      <c r="M2" s="15"/>
      <c r="N2" s="15"/>
      <c r="O2" s="15"/>
      <c r="P2" s="15"/>
      <c r="Q2" s="15"/>
      <c r="R2" s="15"/>
      <c r="S2" s="15"/>
      <c r="T2" s="15"/>
      <c r="U2" s="15"/>
      <c r="V2" s="15"/>
      <c r="W2" s="15"/>
    </row>
    <row r="3" spans="1:23" ht="56.25" customHeight="1">
      <c r="A3" s="16" t="s">
        <v>380</v>
      </c>
      <c r="B3" s="4" t="str">
        <f>HYPERLINK("http://www.consiglioveneto.it/crvportal/leggi/2004/04lr0001.html?numLegge=1&amp;annoLegge=2004&amp;tipoLegge=Alr","Legge regionale 30 gennaio 2004, n. 1, art. 63")</f>
        <v>Legge regionale 30 gennaio 2004, n. 1, art. 63</v>
      </c>
      <c r="C3" s="4" t="str">
        <f>HYPERLINK("http://bur.regione.veneto.it/BurvServices/pubblica/DettaglioDgr.aspx?id=298602","Bur n. 54 del 01 giugno 2015
Dgr.n. 782 del 14 maggio 2015
")</f>
        <v xml:space="preserve">Bur n. 54 del 01 giugno 2015
Dgr.n. 782 del 14 maggio 2015
</v>
      </c>
      <c r="D3" s="15"/>
      <c r="E3" s="15"/>
      <c r="F3" s="15"/>
      <c r="G3" s="15"/>
      <c r="H3" s="15"/>
      <c r="I3" s="15"/>
      <c r="J3" s="15"/>
      <c r="K3" s="15"/>
      <c r="L3" s="15"/>
      <c r="M3" s="15"/>
      <c r="N3" s="15"/>
      <c r="O3" s="15"/>
      <c r="P3" s="15"/>
      <c r="Q3" s="15"/>
      <c r="R3" s="15"/>
      <c r="S3" s="15"/>
      <c r="T3" s="15"/>
      <c r="U3" s="15"/>
      <c r="V3" s="15"/>
      <c r="W3" s="15"/>
    </row>
    <row r="4" spans="1:23" ht="56.25" customHeight="1">
      <c r="A4" s="17" t="s">
        <v>381</v>
      </c>
      <c r="B4" s="4" t="str">
        <f t="shared" ref="B4:B10" si="0">HYPERLINK("http://www.consiglioveneto.it/crvportal/leggi/2015/15lr0008.html","Legge regionale 5 aprile 1993, n. 12, art. 2  
abrogata da
Legge regionale 11 maggio 2015 n. 8")</f>
        <v>Legge regionale 5 aprile 1993, n. 12, art. 2  
abrogata da
Legge regionale 11 maggio 2015 n. 8</v>
      </c>
      <c r="C4" s="4" t="str">
        <f>HYPERLINK("http://bur.regione.veneto.it/BurvServices/pubblica/DettaglioDgr.aspx?id=290241","Bur n. 11 del 27 gennaio 2015
Dgr. n. 2643 del 29 dicembre 2014")</f>
        <v>Bur n. 11 del 27 gennaio 2015
Dgr. n. 2643 del 29 dicembre 2014</v>
      </c>
      <c r="D4" s="15"/>
      <c r="E4" s="15"/>
      <c r="F4" s="15"/>
      <c r="G4" s="15"/>
      <c r="H4" s="15"/>
      <c r="I4" s="15"/>
      <c r="J4" s="15"/>
      <c r="K4" s="15"/>
      <c r="L4" s="15"/>
      <c r="M4" s="15"/>
      <c r="N4" s="15"/>
      <c r="O4" s="15"/>
      <c r="P4" s="15"/>
      <c r="Q4" s="15"/>
      <c r="R4" s="15"/>
      <c r="S4" s="15"/>
      <c r="T4" s="15"/>
      <c r="U4" s="15"/>
      <c r="V4" s="15"/>
      <c r="W4" s="15"/>
    </row>
    <row r="5" spans="1:23" ht="56.25" customHeight="1">
      <c r="A5" s="17" t="s">
        <v>382</v>
      </c>
      <c r="B5" s="4" t="str">
        <f t="shared" si="0"/>
        <v>Legge regionale 5 aprile 1993, n. 12, art. 2  
abrogata da
Legge regionale 11 maggio 2015 n. 8</v>
      </c>
      <c r="C5" s="4" t="str">
        <f>HYPERLINK("http://bur.regione.veneto.it/BurvServices/Pubblica/DettaglioDgr.aspx?id=289776","Bur n. 11 del 27 gennaio 2015
Dgr.  n. 2642 del 29 dicembre 2014")</f>
        <v>Bur n. 11 del 27 gennaio 2015
Dgr.  n. 2642 del 29 dicembre 2014</v>
      </c>
      <c r="D5" s="15"/>
      <c r="E5" s="15"/>
      <c r="F5" s="15"/>
      <c r="G5" s="15"/>
      <c r="H5" s="15"/>
      <c r="I5" s="15"/>
      <c r="J5" s="15"/>
      <c r="K5" s="15"/>
      <c r="L5" s="15"/>
      <c r="M5" s="15"/>
      <c r="N5" s="15"/>
      <c r="O5" s="15"/>
      <c r="P5" s="15"/>
      <c r="Q5" s="15"/>
      <c r="R5" s="15"/>
      <c r="S5" s="15"/>
      <c r="T5" s="15"/>
      <c r="U5" s="15"/>
      <c r="V5" s="15"/>
      <c r="W5" s="15"/>
    </row>
    <row r="6" spans="1:23" ht="56.25" customHeight="1">
      <c r="A6" s="17" t="s">
        <v>383</v>
      </c>
      <c r="B6" s="4" t="str">
        <f t="shared" si="0"/>
        <v>Legge regionale 5 aprile 1993, n. 12, art. 2  
abrogata da
Legge regionale 11 maggio 2015 n. 8</v>
      </c>
      <c r="C6" s="4" t="str">
        <f t="shared" ref="C6:C9" si="1">HYPERLINK("http://bur.regione.veneto.it/BurvServices/pubblica/DettaglioDgr.aspx?id=297417","Bur n. 45 del 08 maggio 2015
Dgr.  n. 630 del 28 aprile 2015")</f>
        <v>Bur n. 45 del 08 maggio 2015
Dgr.  n. 630 del 28 aprile 2015</v>
      </c>
      <c r="D6" s="15"/>
      <c r="E6" s="15"/>
      <c r="F6" s="15"/>
      <c r="G6" s="15"/>
      <c r="H6" s="15"/>
      <c r="I6" s="15"/>
      <c r="J6" s="15"/>
      <c r="K6" s="15"/>
      <c r="L6" s="15"/>
      <c r="M6" s="15"/>
      <c r="N6" s="15"/>
      <c r="O6" s="15"/>
      <c r="P6" s="15"/>
      <c r="Q6" s="15"/>
      <c r="R6" s="15"/>
      <c r="S6" s="15"/>
      <c r="T6" s="15"/>
      <c r="U6" s="15"/>
      <c r="V6" s="15"/>
      <c r="W6" s="15"/>
    </row>
    <row r="7" spans="1:23" ht="56.25" customHeight="1">
      <c r="A7" s="17" t="s">
        <v>384</v>
      </c>
      <c r="B7" s="4" t="str">
        <f t="shared" si="0"/>
        <v>Legge regionale 5 aprile 1993, n. 12, art. 2  
abrogata da
Legge regionale 11 maggio 2015 n. 8</v>
      </c>
      <c r="C7" s="4" t="str">
        <f t="shared" si="1"/>
        <v>Bur n. 45 del 08 maggio 2015
Dgr.  n. 630 del 28 aprile 2015</v>
      </c>
      <c r="D7" s="15"/>
      <c r="E7" s="15"/>
      <c r="F7" s="15"/>
      <c r="G7" s="15"/>
      <c r="H7" s="15"/>
      <c r="I7" s="15"/>
      <c r="J7" s="15"/>
      <c r="K7" s="15"/>
      <c r="L7" s="15"/>
      <c r="M7" s="15"/>
      <c r="N7" s="15"/>
      <c r="O7" s="15"/>
      <c r="P7" s="15"/>
      <c r="Q7" s="15"/>
      <c r="R7" s="15"/>
      <c r="S7" s="15"/>
      <c r="T7" s="15"/>
      <c r="U7" s="15"/>
      <c r="V7" s="15"/>
      <c r="W7" s="15"/>
    </row>
    <row r="8" spans="1:23" ht="56.25" customHeight="1">
      <c r="A8" s="17" t="s">
        <v>385</v>
      </c>
      <c r="B8" s="4" t="str">
        <f t="shared" si="0"/>
        <v>Legge regionale 5 aprile 1993, n. 12, art. 2  
abrogata da
Legge regionale 11 maggio 2015 n. 8</v>
      </c>
      <c r="C8" s="4" t="str">
        <f t="shared" si="1"/>
        <v>Bur n. 45 del 08 maggio 2015
Dgr.  n. 630 del 28 aprile 2015</v>
      </c>
      <c r="D8" s="15"/>
      <c r="E8" s="15"/>
      <c r="F8" s="15"/>
      <c r="G8" s="15"/>
      <c r="H8" s="15"/>
      <c r="I8" s="15"/>
      <c r="J8" s="15"/>
      <c r="K8" s="15"/>
      <c r="L8" s="15"/>
      <c r="M8" s="15"/>
      <c r="N8" s="15"/>
      <c r="O8" s="15"/>
      <c r="P8" s="15"/>
      <c r="Q8" s="15"/>
      <c r="R8" s="15"/>
      <c r="S8" s="15"/>
      <c r="T8" s="15"/>
      <c r="U8" s="15"/>
      <c r="V8" s="15"/>
      <c r="W8" s="15"/>
    </row>
    <row r="9" spans="1:23" ht="56.25" customHeight="1">
      <c r="A9" s="17" t="s">
        <v>386</v>
      </c>
      <c r="B9" s="4" t="str">
        <f t="shared" si="0"/>
        <v>Legge regionale 5 aprile 1993, n. 12, art. 2  
abrogata da
Legge regionale 11 maggio 2015 n. 8</v>
      </c>
      <c r="C9" s="4" t="str">
        <f t="shared" si="1"/>
        <v>Bur n. 45 del 08 maggio 2015
Dgr.  n. 630 del 28 aprile 2015</v>
      </c>
      <c r="D9" s="15"/>
      <c r="E9" s="15"/>
      <c r="F9" s="15"/>
      <c r="G9" s="15"/>
      <c r="H9" s="15"/>
      <c r="I9" s="15"/>
      <c r="J9" s="15"/>
      <c r="K9" s="15"/>
      <c r="L9" s="15"/>
      <c r="M9" s="15"/>
      <c r="N9" s="15"/>
      <c r="O9" s="15"/>
      <c r="P9" s="15"/>
      <c r="Q9" s="15"/>
      <c r="R9" s="15"/>
      <c r="S9" s="15"/>
      <c r="T9" s="15"/>
      <c r="U9" s="15"/>
      <c r="V9" s="15"/>
      <c r="W9" s="15"/>
    </row>
    <row r="10" spans="1:23" ht="56.25" customHeight="1">
      <c r="A10" s="16" t="s">
        <v>387</v>
      </c>
      <c r="B10" s="4" t="str">
        <f t="shared" si="0"/>
        <v>Legge regionale 5 aprile 1993, n. 12, art. 2  
abrogata da
Legge regionale 11 maggio 2015 n. 8</v>
      </c>
      <c r="C10" s="4" t="str">
        <f>HYPERLINK("http://bur.regione.veneto.it/BurvServices/Pubblica/DettaglioDgr.aspx?id=278471","Bur n. 75 del 01 agosto 2014
Dgr. n. 1275 del 22 luglio 2014
")</f>
        <v xml:space="preserve">Bur n. 75 del 01 agosto 2014
Dgr. n. 1275 del 22 luglio 2014
</v>
      </c>
      <c r="D10" s="15"/>
      <c r="E10" s="15"/>
      <c r="F10" s="15"/>
      <c r="G10" s="15"/>
      <c r="H10" s="15"/>
      <c r="I10" s="15"/>
      <c r="J10" s="15"/>
      <c r="K10" s="15"/>
      <c r="L10" s="15"/>
      <c r="M10" s="15"/>
      <c r="N10" s="15"/>
      <c r="O10" s="15"/>
      <c r="P10" s="15"/>
      <c r="Q10" s="15"/>
      <c r="R10" s="15"/>
      <c r="S10" s="15"/>
      <c r="T10" s="15"/>
      <c r="U10" s="15"/>
      <c r="V10" s="15"/>
      <c r="W10" s="15"/>
    </row>
    <row r="11" spans="1:23" ht="56.25" customHeight="1">
      <c r="A11" s="16" t="s">
        <v>388</v>
      </c>
      <c r="B11" s="4" t="str">
        <f>HYPERLINK("http://www.consiglioveneto.it/crvportal/leggi/2004/04lr0001.html?numLegge=1&amp;annoLegge=2004&amp;tipoLegge=Alr","Legge regionale 30 gennaio 2004, n. 1, art. 63")</f>
        <v>Legge regionale 30 gennaio 2004, n. 1, art. 63</v>
      </c>
      <c r="C11" s="4" t="str">
        <f>HYPERLINK("http://bur.regione.veneto.it/BurvServices/pubblica/DettaglioDgr.aspx?id=278480","Bur n. 77 del 08 agosto 2014
Dgr. n. 1278 del 22 luglio 2014")</f>
        <v>Bur n. 77 del 08 agosto 2014
Dgr. n. 1278 del 22 luglio 2014</v>
      </c>
      <c r="D11" s="15"/>
      <c r="E11" s="15"/>
      <c r="F11" s="15"/>
      <c r="G11" s="15"/>
      <c r="H11" s="15"/>
      <c r="I11" s="15"/>
      <c r="J11" s="15"/>
      <c r="K11" s="15"/>
      <c r="L11" s="15"/>
      <c r="M11" s="15"/>
      <c r="N11" s="15"/>
      <c r="O11" s="15"/>
      <c r="P11" s="15"/>
      <c r="Q11" s="15"/>
      <c r="R11" s="15"/>
      <c r="S11" s="15"/>
      <c r="T11" s="15"/>
      <c r="U11" s="15"/>
      <c r="V11" s="15"/>
      <c r="W11" s="15"/>
    </row>
    <row r="12" spans="1:23" ht="56.25" customHeight="1">
      <c r="A12" s="17" t="s">
        <v>389</v>
      </c>
      <c r="B12" s="4" t="str">
        <f>HYPERLINK("http://www.consiglioveneto.it/crvportal/leggi/2015/15lr0008.html","Legge regionale 5 aprile 1993, n. 12, art. 2  
abrogata da
Legge regionale 11 maggio 2015 n. 8")</f>
        <v>Legge regionale 5 aprile 1993, n. 12, art. 2  
abrogata da
Legge regionale 11 maggio 2015 n. 8</v>
      </c>
      <c r="C12" s="4" t="str">
        <f>HYPERLINK("http://bur.regione.veneto.it/BurvServices/Pubblica/DettaglioDgr.aspx?id=276172","Bur n. 61 del 20 giugno 2014
Dgr. n. 885 del 10 giugno 2014
")</f>
        <v xml:space="preserve">Bur n. 61 del 20 giugno 2014
Dgr. n. 885 del 10 giugno 2014
</v>
      </c>
      <c r="D12" s="15"/>
      <c r="E12" s="15"/>
      <c r="F12" s="15"/>
      <c r="G12" s="15"/>
      <c r="H12" s="15"/>
      <c r="I12" s="15"/>
      <c r="J12" s="15"/>
      <c r="K12" s="15"/>
      <c r="L12" s="15"/>
      <c r="M12" s="15"/>
      <c r="N12" s="15"/>
      <c r="O12" s="15"/>
      <c r="P12" s="15"/>
      <c r="Q12" s="15"/>
      <c r="R12" s="15"/>
      <c r="S12" s="15"/>
      <c r="T12" s="15"/>
      <c r="U12" s="15"/>
      <c r="V12" s="15"/>
      <c r="W12" s="15"/>
    </row>
    <row r="13" spans="1:23" ht="56.25" customHeight="1">
      <c r="A13" s="16" t="s">
        <v>390</v>
      </c>
      <c r="B13" s="4" t="str">
        <f>HYPERLINK("http://www.consiglioveneto.it/crvportal/leggi_storico/2006/06lr0002.html?numLegge=2&amp;annoLegge=2006&amp;tipoLegge=Alr","Legge regionale 3 febbraio 2006, n. 2")</f>
        <v>Legge regionale 3 febbraio 2006, n. 2</v>
      </c>
      <c r="C13" s="4" t="str">
        <f>HYPERLINK("http://bur.regione.veneto.it/BurvServices/Pubblica/DettaglioDgr.aspx?id=222345","Bur n. 20 del 05/03/2010 Dgr. n. 325 del 16/02/2010
")</f>
        <v xml:space="preserve">Bur n. 20 del 05/03/2010 Dgr. n. 325 del 16/02/2010
</v>
      </c>
      <c r="D13" s="15"/>
      <c r="E13" s="15"/>
      <c r="F13" s="15"/>
      <c r="G13" s="15"/>
      <c r="H13" s="15"/>
      <c r="I13" s="15"/>
      <c r="J13" s="15"/>
      <c r="K13" s="15"/>
      <c r="L13" s="15"/>
      <c r="M13" s="15"/>
      <c r="N13" s="15"/>
      <c r="O13" s="15"/>
      <c r="P13" s="15"/>
      <c r="Q13" s="15"/>
      <c r="R13" s="15"/>
      <c r="S13" s="15"/>
      <c r="T13" s="15"/>
      <c r="U13" s="15"/>
      <c r="V13" s="15"/>
      <c r="W13" s="15"/>
    </row>
    <row r="14" spans="1:23" ht="56.25" customHeight="1">
      <c r="A14" s="16" t="s">
        <v>391</v>
      </c>
      <c r="B14" s="4" t="str">
        <f>HYPERLINK("http://www.consiglioveneto.it/crvportal/leggi/2015/15lr0008.html","Legge regionale 5 aprile 1993, n. 12, art. 2  
abrogata da
Legge regionale 11 maggio 2015 n. 8")</f>
        <v>Legge regionale 5 aprile 1993, n. 12, art. 2  
abrogata da
Legge regionale 11 maggio 2015 n. 8</v>
      </c>
      <c r="C14" s="4" t="str">
        <f>HYPERLINK("http://bur.regione.veneto.it/BurvServices/pubblica/DettaglioDgr.aspx?id=284066","Bur n. 106 del 04 novembre 2014
Dgr. n. 1899 del 14 ottobre 2014")</f>
        <v>Bur n. 106 del 04 novembre 2014
Dgr. n. 1899 del 14 ottobre 2014</v>
      </c>
      <c r="D14" s="15"/>
      <c r="E14" s="15"/>
      <c r="F14" s="15"/>
      <c r="G14" s="15"/>
      <c r="H14" s="15"/>
      <c r="I14" s="15"/>
      <c r="J14" s="15"/>
      <c r="K14" s="15"/>
      <c r="L14" s="15"/>
      <c r="M14" s="15"/>
      <c r="N14" s="15"/>
      <c r="O14" s="15"/>
      <c r="P14" s="15"/>
      <c r="Q14" s="15"/>
      <c r="R14" s="15"/>
      <c r="S14" s="15"/>
      <c r="T14" s="15"/>
      <c r="U14" s="15"/>
      <c r="V14" s="15"/>
      <c r="W14" s="15"/>
    </row>
    <row r="15" spans="1:23" ht="56.25" customHeight="1">
      <c r="A15" s="16" t="s">
        <v>392</v>
      </c>
      <c r="B15" s="4" t="str">
        <f>HYPERLINK("http://www.consiglioveneto.it/crvportal/leggi/2015/15lr0008.html","Legge regionale 5/2000 art. 91.  
abrogata da
Legge regionale 11 maggio 2015 n. 8")</f>
        <v>Legge regionale 5/2000 art. 91.  
abrogata da
Legge regionale 11 maggio 2015 n. 8</v>
      </c>
      <c r="C15" s="4" t="str">
        <f>HYPERLINK("http://bur.regione.veneto.it/BurvServices/Pubblica/DettaglioDgr.aspx?id=222343","Bur n. 20 del 05/03/2010 Dgr. n. 323 del 16 febbraio 2010
")</f>
        <v xml:space="preserve">Bur n. 20 del 05/03/2010 Dgr. n. 323 del 16 febbraio 2010
</v>
      </c>
      <c r="D15" s="15"/>
      <c r="E15" s="15"/>
      <c r="F15" s="15"/>
      <c r="G15" s="15"/>
      <c r="H15" s="15"/>
      <c r="I15" s="15"/>
      <c r="J15" s="15"/>
      <c r="K15" s="15"/>
      <c r="L15" s="15"/>
      <c r="M15" s="15"/>
      <c r="N15" s="15"/>
      <c r="O15" s="15"/>
      <c r="P15" s="15"/>
      <c r="Q15" s="15"/>
      <c r="R15" s="15"/>
      <c r="S15" s="15"/>
      <c r="T15" s="15"/>
      <c r="U15" s="15"/>
      <c r="V15" s="15"/>
      <c r="W15" s="15"/>
    </row>
    <row r="16" spans="1:23" ht="56.25" customHeight="1">
      <c r="A16" s="15"/>
      <c r="B16" s="15"/>
      <c r="C16" s="15"/>
      <c r="D16" s="15"/>
      <c r="E16" s="15"/>
      <c r="F16" s="15"/>
      <c r="G16" s="15"/>
      <c r="H16" s="15"/>
      <c r="I16" s="15"/>
      <c r="J16" s="15"/>
      <c r="K16" s="15"/>
      <c r="L16" s="15"/>
      <c r="M16" s="15"/>
      <c r="N16" s="15"/>
      <c r="O16" s="15"/>
      <c r="P16" s="15"/>
      <c r="Q16" s="15"/>
      <c r="R16" s="15"/>
      <c r="S16" s="15"/>
      <c r="T16" s="15"/>
      <c r="U16" s="15"/>
      <c r="V16" s="15"/>
      <c r="W16" s="15"/>
    </row>
    <row r="17" spans="1:23" ht="56.25" customHeight="1">
      <c r="A17" s="15"/>
      <c r="B17" s="15"/>
      <c r="C17" s="15"/>
      <c r="D17" s="15"/>
      <c r="E17" s="15"/>
      <c r="F17" s="15"/>
      <c r="G17" s="15"/>
      <c r="H17" s="15"/>
      <c r="I17" s="15"/>
      <c r="J17" s="15"/>
      <c r="K17" s="15"/>
      <c r="L17" s="15"/>
      <c r="M17" s="15"/>
      <c r="N17" s="15"/>
      <c r="O17" s="15"/>
      <c r="P17" s="15"/>
      <c r="Q17" s="15"/>
      <c r="R17" s="15"/>
      <c r="S17" s="15"/>
      <c r="T17" s="15"/>
      <c r="U17" s="15"/>
      <c r="V17" s="15"/>
      <c r="W17" s="15"/>
    </row>
    <row r="18" spans="1:23" ht="56.25" customHeight="1">
      <c r="A18" s="15"/>
      <c r="B18" s="15"/>
      <c r="C18" s="15"/>
      <c r="D18" s="15"/>
      <c r="E18" s="15"/>
      <c r="F18" s="15"/>
      <c r="G18" s="15"/>
      <c r="H18" s="15"/>
      <c r="I18" s="15"/>
      <c r="J18" s="15"/>
      <c r="K18" s="15"/>
      <c r="L18" s="15"/>
      <c r="M18" s="15"/>
      <c r="N18" s="15"/>
      <c r="O18" s="15"/>
      <c r="P18" s="15"/>
      <c r="Q18" s="15"/>
      <c r="R18" s="15"/>
      <c r="S18" s="15"/>
      <c r="T18" s="15"/>
      <c r="U18" s="15"/>
      <c r="V18" s="15"/>
      <c r="W18" s="15"/>
    </row>
    <row r="19" spans="1:23" ht="56.25" customHeight="1">
      <c r="A19" s="15"/>
      <c r="B19" s="15"/>
      <c r="C19" s="15"/>
      <c r="D19" s="15"/>
      <c r="E19" s="15"/>
      <c r="F19" s="15"/>
      <c r="G19" s="15"/>
      <c r="H19" s="15"/>
      <c r="I19" s="15"/>
      <c r="J19" s="15"/>
      <c r="K19" s="15"/>
      <c r="L19" s="15"/>
      <c r="M19" s="15"/>
      <c r="N19" s="15"/>
      <c r="O19" s="15"/>
      <c r="P19" s="15"/>
      <c r="Q19" s="15"/>
      <c r="R19" s="15"/>
      <c r="S19" s="15"/>
      <c r="T19" s="15"/>
      <c r="U19" s="15"/>
      <c r="V19" s="15"/>
      <c r="W19" s="15"/>
    </row>
    <row r="20" spans="1:23" ht="56.25" customHeight="1">
      <c r="A20" s="15"/>
      <c r="B20" s="15"/>
      <c r="C20" s="15"/>
      <c r="D20" s="15"/>
      <c r="E20" s="15"/>
      <c r="F20" s="15"/>
      <c r="G20" s="15"/>
      <c r="H20" s="15"/>
      <c r="I20" s="15"/>
      <c r="J20" s="15"/>
      <c r="K20" s="15"/>
      <c r="L20" s="15"/>
      <c r="M20" s="15"/>
      <c r="N20" s="15"/>
      <c r="O20" s="15"/>
      <c r="P20" s="15"/>
      <c r="Q20" s="15"/>
      <c r="R20" s="15"/>
      <c r="S20" s="15"/>
      <c r="T20" s="15"/>
      <c r="U20" s="15"/>
      <c r="V20" s="15"/>
      <c r="W20" s="15"/>
    </row>
    <row r="21" spans="1:23" ht="56.25" customHeight="1">
      <c r="A21" s="15"/>
      <c r="B21" s="15"/>
      <c r="C21" s="15"/>
      <c r="D21" s="15"/>
      <c r="E21" s="15"/>
      <c r="F21" s="15"/>
      <c r="G21" s="15"/>
      <c r="H21" s="15"/>
      <c r="I21" s="15"/>
      <c r="J21" s="15"/>
      <c r="K21" s="15"/>
      <c r="L21" s="15"/>
      <c r="M21" s="15"/>
      <c r="N21" s="15"/>
      <c r="O21" s="15"/>
      <c r="P21" s="15"/>
      <c r="Q21" s="15"/>
      <c r="R21" s="15"/>
      <c r="S21" s="15"/>
      <c r="T21" s="15"/>
      <c r="U21" s="15"/>
      <c r="V21" s="15"/>
      <c r="W21" s="15"/>
    </row>
    <row r="22" spans="1:23" ht="56.25" customHeight="1">
      <c r="A22" s="15"/>
      <c r="B22" s="15"/>
      <c r="C22" s="15"/>
      <c r="D22" s="15"/>
      <c r="E22" s="15"/>
      <c r="F22" s="15"/>
      <c r="G22" s="15"/>
      <c r="H22" s="15"/>
      <c r="I22" s="15"/>
      <c r="J22" s="15"/>
      <c r="K22" s="15"/>
      <c r="L22" s="15"/>
      <c r="M22" s="15"/>
      <c r="N22" s="15"/>
      <c r="O22" s="15"/>
      <c r="P22" s="15"/>
      <c r="Q22" s="15"/>
      <c r="R22" s="15"/>
      <c r="S22" s="15"/>
      <c r="T22" s="15"/>
      <c r="U22" s="15"/>
      <c r="V22" s="15"/>
      <c r="W22" s="15"/>
    </row>
    <row r="23" spans="1:23" ht="56.25" customHeight="1">
      <c r="A23" s="15"/>
      <c r="B23" s="15"/>
      <c r="C23" s="15"/>
      <c r="D23" s="15"/>
      <c r="E23" s="15"/>
      <c r="F23" s="15"/>
      <c r="G23" s="15"/>
      <c r="H23" s="15"/>
      <c r="I23" s="15"/>
      <c r="J23" s="15"/>
      <c r="K23" s="15"/>
      <c r="L23" s="15"/>
      <c r="M23" s="15"/>
      <c r="N23" s="15"/>
      <c r="O23" s="15"/>
      <c r="P23" s="15"/>
      <c r="Q23" s="15"/>
      <c r="R23" s="15"/>
      <c r="S23" s="15"/>
      <c r="T23" s="15"/>
      <c r="U23" s="15"/>
      <c r="V23" s="15"/>
      <c r="W23" s="15"/>
    </row>
    <row r="24" spans="1:23" ht="56.25" customHeight="1">
      <c r="A24" s="15"/>
      <c r="B24" s="15"/>
      <c r="C24" s="15"/>
      <c r="D24" s="15"/>
      <c r="E24" s="15"/>
      <c r="F24" s="15"/>
      <c r="G24" s="15"/>
      <c r="H24" s="15"/>
      <c r="I24" s="15"/>
      <c r="J24" s="15"/>
      <c r="K24" s="15"/>
      <c r="L24" s="15"/>
      <c r="M24" s="15"/>
      <c r="N24" s="15"/>
      <c r="O24" s="15"/>
      <c r="P24" s="15"/>
      <c r="Q24" s="15"/>
      <c r="R24" s="15"/>
      <c r="S24" s="15"/>
      <c r="T24" s="15"/>
      <c r="U24" s="15"/>
      <c r="V24" s="15"/>
      <c r="W24" s="15"/>
    </row>
    <row r="25" spans="1:23" ht="56.25" customHeight="1">
      <c r="A25" s="15"/>
      <c r="B25" s="15"/>
      <c r="C25" s="15"/>
      <c r="D25" s="15"/>
      <c r="E25" s="15"/>
      <c r="F25" s="15"/>
      <c r="G25" s="15"/>
      <c r="H25" s="15"/>
      <c r="I25" s="15"/>
      <c r="J25" s="15"/>
      <c r="K25" s="15"/>
      <c r="L25" s="15"/>
      <c r="M25" s="15"/>
      <c r="N25" s="15"/>
      <c r="O25" s="15"/>
      <c r="P25" s="15"/>
      <c r="Q25" s="15"/>
      <c r="R25" s="15"/>
      <c r="S25" s="15"/>
      <c r="T25" s="15"/>
      <c r="U25" s="15"/>
      <c r="V25" s="15"/>
      <c r="W25" s="15"/>
    </row>
    <row r="26" spans="1:23" ht="56.25" customHeight="1">
      <c r="A26" s="15"/>
      <c r="B26" s="15"/>
      <c r="C26" s="15"/>
      <c r="D26" s="15"/>
      <c r="E26" s="15"/>
      <c r="F26" s="15"/>
      <c r="G26" s="15"/>
      <c r="H26" s="15"/>
      <c r="I26" s="15"/>
      <c r="J26" s="15"/>
      <c r="K26" s="15"/>
      <c r="L26" s="15"/>
      <c r="M26" s="15"/>
      <c r="N26" s="15"/>
      <c r="O26" s="15"/>
      <c r="P26" s="15"/>
      <c r="Q26" s="15"/>
      <c r="R26" s="15"/>
      <c r="S26" s="15"/>
      <c r="T26" s="15"/>
      <c r="U26" s="15"/>
      <c r="V26" s="15"/>
      <c r="W26" s="15"/>
    </row>
    <row r="27" spans="1:23" ht="56.25" customHeight="1">
      <c r="A27" s="15"/>
      <c r="B27" s="15"/>
      <c r="C27" s="15"/>
      <c r="D27" s="15"/>
      <c r="E27" s="15"/>
      <c r="F27" s="15"/>
      <c r="G27" s="15"/>
      <c r="H27" s="15"/>
      <c r="I27" s="15"/>
      <c r="J27" s="15"/>
      <c r="K27" s="15"/>
      <c r="L27" s="15"/>
      <c r="M27" s="15"/>
      <c r="N27" s="15"/>
      <c r="O27" s="15"/>
      <c r="P27" s="15"/>
      <c r="Q27" s="15"/>
      <c r="R27" s="15"/>
      <c r="S27" s="15"/>
      <c r="T27" s="15"/>
      <c r="U27" s="15"/>
      <c r="V27" s="15"/>
      <c r="W27" s="15"/>
    </row>
    <row r="28" spans="1:23" ht="56.25" customHeight="1">
      <c r="A28" s="15"/>
      <c r="B28" s="15"/>
      <c r="C28" s="15"/>
      <c r="D28" s="15"/>
      <c r="E28" s="15"/>
      <c r="F28" s="15"/>
      <c r="G28" s="15"/>
      <c r="H28" s="15"/>
      <c r="I28" s="15"/>
      <c r="J28" s="15"/>
      <c r="K28" s="15"/>
      <c r="L28" s="15"/>
      <c r="M28" s="15"/>
      <c r="N28" s="15"/>
      <c r="O28" s="15"/>
      <c r="P28" s="15"/>
      <c r="Q28" s="15"/>
      <c r="R28" s="15"/>
      <c r="S28" s="15"/>
      <c r="T28" s="15"/>
      <c r="U28" s="15"/>
      <c r="V28" s="15"/>
      <c r="W28" s="15"/>
    </row>
    <row r="29" spans="1:23" ht="56.25" customHeight="1">
      <c r="A29" s="15"/>
      <c r="B29" s="15"/>
      <c r="C29" s="15"/>
      <c r="D29" s="15"/>
      <c r="E29" s="15"/>
      <c r="F29" s="15"/>
      <c r="G29" s="15"/>
      <c r="H29" s="15"/>
      <c r="I29" s="15"/>
      <c r="J29" s="15"/>
      <c r="K29" s="15"/>
      <c r="L29" s="15"/>
      <c r="M29" s="15"/>
      <c r="N29" s="15"/>
      <c r="O29" s="15"/>
      <c r="P29" s="15"/>
      <c r="Q29" s="15"/>
      <c r="R29" s="15"/>
      <c r="S29" s="15"/>
      <c r="T29" s="15"/>
      <c r="U29" s="15"/>
      <c r="V29" s="15"/>
      <c r="W29" s="15"/>
    </row>
    <row r="30" spans="1:23" ht="56.25" customHeight="1">
      <c r="A30" s="15"/>
      <c r="B30" s="15"/>
      <c r="C30" s="15"/>
      <c r="D30" s="15"/>
      <c r="E30" s="15"/>
      <c r="F30" s="15"/>
      <c r="G30" s="15"/>
      <c r="H30" s="15"/>
      <c r="I30" s="15"/>
      <c r="J30" s="15"/>
      <c r="K30" s="15"/>
      <c r="L30" s="15"/>
      <c r="M30" s="15"/>
      <c r="N30" s="15"/>
      <c r="O30" s="15"/>
      <c r="P30" s="15"/>
      <c r="Q30" s="15"/>
      <c r="R30" s="15"/>
      <c r="S30" s="15"/>
      <c r="T30" s="15"/>
      <c r="U30" s="15"/>
      <c r="V30" s="15"/>
      <c r="W30" s="15"/>
    </row>
    <row r="31" spans="1:23" ht="56.25" customHeight="1">
      <c r="A31" s="15"/>
      <c r="B31" s="15"/>
      <c r="C31" s="15"/>
      <c r="D31" s="15"/>
      <c r="E31" s="15"/>
      <c r="F31" s="15"/>
      <c r="G31" s="15"/>
      <c r="H31" s="15"/>
      <c r="I31" s="15"/>
      <c r="J31" s="15"/>
      <c r="K31" s="15"/>
      <c r="L31" s="15"/>
      <c r="M31" s="15"/>
      <c r="N31" s="15"/>
      <c r="O31" s="15"/>
      <c r="P31" s="15"/>
      <c r="Q31" s="15"/>
      <c r="R31" s="15"/>
      <c r="S31" s="15"/>
      <c r="T31" s="15"/>
      <c r="U31" s="15"/>
      <c r="V31" s="15"/>
      <c r="W31" s="15"/>
    </row>
    <row r="32" spans="1:23" ht="56.25" customHeight="1">
      <c r="A32" s="15"/>
      <c r="B32" s="15"/>
      <c r="C32" s="15"/>
      <c r="D32" s="15"/>
      <c r="E32" s="15"/>
      <c r="F32" s="15"/>
      <c r="G32" s="15"/>
      <c r="H32" s="15"/>
      <c r="I32" s="15"/>
      <c r="J32" s="15"/>
      <c r="K32" s="15"/>
      <c r="L32" s="15"/>
      <c r="M32" s="15"/>
      <c r="N32" s="15"/>
      <c r="O32" s="15"/>
      <c r="P32" s="15"/>
      <c r="Q32" s="15"/>
      <c r="R32" s="15"/>
      <c r="S32" s="15"/>
      <c r="T32" s="15"/>
      <c r="U32" s="15"/>
      <c r="V32" s="15"/>
      <c r="W32" s="15"/>
    </row>
    <row r="33" spans="1:23" ht="56.25" customHeight="1">
      <c r="A33" s="15"/>
      <c r="B33" s="15"/>
      <c r="C33" s="15"/>
      <c r="D33" s="15"/>
      <c r="E33" s="15"/>
      <c r="F33" s="15"/>
      <c r="G33" s="15"/>
      <c r="H33" s="15"/>
      <c r="I33" s="15"/>
      <c r="J33" s="15"/>
      <c r="K33" s="15"/>
      <c r="L33" s="15"/>
      <c r="M33" s="15"/>
      <c r="N33" s="15"/>
      <c r="O33" s="15"/>
      <c r="P33" s="15"/>
      <c r="Q33" s="15"/>
      <c r="R33" s="15"/>
      <c r="S33" s="15"/>
      <c r="T33" s="15"/>
      <c r="U33" s="15"/>
      <c r="V33" s="15"/>
      <c r="W33" s="15"/>
    </row>
    <row r="34" spans="1:23" ht="56.25" customHeight="1">
      <c r="A34" s="15"/>
      <c r="B34" s="15"/>
      <c r="C34" s="15"/>
      <c r="D34" s="15"/>
      <c r="E34" s="15"/>
      <c r="F34" s="15"/>
      <c r="G34" s="15"/>
      <c r="H34" s="15"/>
      <c r="I34" s="15"/>
      <c r="J34" s="15"/>
      <c r="K34" s="15"/>
      <c r="L34" s="15"/>
      <c r="M34" s="15"/>
      <c r="N34" s="15"/>
      <c r="O34" s="15"/>
      <c r="P34" s="15"/>
      <c r="Q34" s="15"/>
      <c r="R34" s="15"/>
      <c r="S34" s="15"/>
      <c r="T34" s="15"/>
      <c r="U34" s="15"/>
      <c r="V34" s="15"/>
      <c r="W34" s="15"/>
    </row>
    <row r="35" spans="1:23" ht="56.25" customHeight="1">
      <c r="A35" s="15"/>
      <c r="B35" s="15"/>
      <c r="C35" s="15"/>
      <c r="D35" s="15"/>
      <c r="E35" s="15"/>
      <c r="F35" s="15"/>
      <c r="G35" s="15"/>
      <c r="H35" s="15"/>
      <c r="I35" s="15"/>
      <c r="J35" s="15"/>
      <c r="K35" s="15"/>
      <c r="L35" s="15"/>
      <c r="M35" s="15"/>
      <c r="N35" s="15"/>
      <c r="O35" s="15"/>
      <c r="P35" s="15"/>
      <c r="Q35" s="15"/>
      <c r="R35" s="15"/>
      <c r="S35" s="15"/>
      <c r="T35" s="15"/>
      <c r="U35" s="15"/>
      <c r="V35" s="15"/>
      <c r="W35" s="15"/>
    </row>
    <row r="36" spans="1:23" ht="56.25" customHeight="1">
      <c r="A36" s="15"/>
      <c r="B36" s="15"/>
      <c r="C36" s="15"/>
      <c r="D36" s="15"/>
      <c r="E36" s="15"/>
      <c r="F36" s="15"/>
      <c r="G36" s="15"/>
      <c r="H36" s="15"/>
      <c r="I36" s="15"/>
      <c r="J36" s="15"/>
      <c r="K36" s="15"/>
      <c r="L36" s="15"/>
      <c r="M36" s="15"/>
      <c r="N36" s="15"/>
      <c r="O36" s="15"/>
      <c r="P36" s="15"/>
      <c r="Q36" s="15"/>
      <c r="R36" s="15"/>
      <c r="S36" s="15"/>
      <c r="T36" s="15"/>
      <c r="U36" s="15"/>
      <c r="V36" s="15"/>
      <c r="W36" s="15"/>
    </row>
    <row r="37" spans="1:23" ht="56.25" customHeight="1">
      <c r="A37" s="15"/>
      <c r="B37" s="15"/>
      <c r="C37" s="15"/>
      <c r="D37" s="15"/>
      <c r="E37" s="15"/>
      <c r="F37" s="15"/>
      <c r="G37" s="15"/>
      <c r="H37" s="15"/>
      <c r="I37" s="15"/>
      <c r="J37" s="15"/>
      <c r="K37" s="15"/>
      <c r="L37" s="15"/>
      <c r="M37" s="15"/>
      <c r="N37" s="15"/>
      <c r="O37" s="15"/>
      <c r="P37" s="15"/>
      <c r="Q37" s="15"/>
      <c r="R37" s="15"/>
      <c r="S37" s="15"/>
      <c r="T37" s="15"/>
      <c r="U37" s="15"/>
      <c r="V37" s="15"/>
      <c r="W37" s="15"/>
    </row>
    <row r="38" spans="1:23" ht="56.25" customHeight="1">
      <c r="A38" s="15"/>
      <c r="B38" s="15"/>
      <c r="C38" s="15"/>
      <c r="D38" s="15"/>
      <c r="E38" s="15"/>
      <c r="F38" s="15"/>
      <c r="G38" s="15"/>
      <c r="H38" s="15"/>
      <c r="I38" s="15"/>
      <c r="J38" s="15"/>
      <c r="K38" s="15"/>
      <c r="L38" s="15"/>
      <c r="M38" s="15"/>
      <c r="N38" s="15"/>
      <c r="O38" s="15"/>
      <c r="P38" s="15"/>
      <c r="Q38" s="15"/>
      <c r="R38" s="15"/>
      <c r="S38" s="15"/>
      <c r="T38" s="15"/>
      <c r="U38" s="15"/>
      <c r="V38" s="15"/>
      <c r="W38" s="15"/>
    </row>
    <row r="39" spans="1:23" ht="56.25" customHeight="1">
      <c r="A39" s="15"/>
      <c r="B39" s="15"/>
      <c r="C39" s="15"/>
      <c r="D39" s="15"/>
      <c r="E39" s="15"/>
      <c r="F39" s="15"/>
      <c r="G39" s="15"/>
      <c r="H39" s="15"/>
      <c r="I39" s="15"/>
      <c r="J39" s="15"/>
      <c r="K39" s="15"/>
      <c r="L39" s="15"/>
      <c r="M39" s="15"/>
      <c r="N39" s="15"/>
      <c r="O39" s="15"/>
      <c r="P39" s="15"/>
      <c r="Q39" s="15"/>
      <c r="R39" s="15"/>
      <c r="S39" s="15"/>
      <c r="T39" s="15"/>
      <c r="U39" s="15"/>
      <c r="V39" s="15"/>
      <c r="W39" s="15"/>
    </row>
    <row r="40" spans="1:23" ht="56.25" customHeight="1">
      <c r="A40" s="15"/>
      <c r="B40" s="15"/>
      <c r="C40" s="15"/>
      <c r="D40" s="15"/>
      <c r="E40" s="15"/>
      <c r="F40" s="15"/>
      <c r="G40" s="15"/>
      <c r="H40" s="15"/>
      <c r="I40" s="15"/>
      <c r="J40" s="15"/>
      <c r="K40" s="15"/>
      <c r="L40" s="15"/>
      <c r="M40" s="15"/>
      <c r="N40" s="15"/>
      <c r="O40" s="15"/>
      <c r="P40" s="15"/>
      <c r="Q40" s="15"/>
      <c r="R40" s="15"/>
      <c r="S40" s="15"/>
      <c r="T40" s="15"/>
      <c r="U40" s="15"/>
      <c r="V40" s="15"/>
      <c r="W40" s="15"/>
    </row>
    <row r="41" spans="1:23" ht="56.25" customHeight="1">
      <c r="A41" s="15"/>
      <c r="B41" s="15"/>
      <c r="C41" s="15"/>
      <c r="D41" s="15"/>
      <c r="E41" s="15"/>
      <c r="F41" s="15"/>
      <c r="G41" s="15"/>
      <c r="H41" s="15"/>
      <c r="I41" s="15"/>
      <c r="J41" s="15"/>
      <c r="K41" s="15"/>
      <c r="L41" s="15"/>
      <c r="M41" s="15"/>
      <c r="N41" s="15"/>
      <c r="O41" s="15"/>
      <c r="P41" s="15"/>
      <c r="Q41" s="15"/>
      <c r="R41" s="15"/>
      <c r="S41" s="15"/>
      <c r="T41" s="15"/>
      <c r="U41" s="15"/>
      <c r="V41" s="15"/>
      <c r="W41" s="15"/>
    </row>
    <row r="42" spans="1:23" ht="56.25" customHeight="1">
      <c r="A42" s="15"/>
      <c r="B42" s="15"/>
      <c r="C42" s="15"/>
      <c r="D42" s="15"/>
      <c r="E42" s="15"/>
      <c r="F42" s="15"/>
      <c r="G42" s="15"/>
      <c r="H42" s="15"/>
      <c r="I42" s="15"/>
      <c r="J42" s="15"/>
      <c r="K42" s="15"/>
      <c r="L42" s="15"/>
      <c r="M42" s="15"/>
      <c r="N42" s="15"/>
      <c r="O42" s="15"/>
      <c r="P42" s="15"/>
      <c r="Q42" s="15"/>
      <c r="R42" s="15"/>
      <c r="S42" s="15"/>
      <c r="T42" s="15"/>
      <c r="U42" s="15"/>
      <c r="V42" s="15"/>
      <c r="W42" s="15"/>
    </row>
    <row r="43" spans="1:23" ht="56.25" customHeight="1">
      <c r="A43" s="15"/>
      <c r="B43" s="15"/>
      <c r="C43" s="15"/>
      <c r="D43" s="15"/>
      <c r="E43" s="15"/>
      <c r="F43" s="15"/>
      <c r="G43" s="15"/>
      <c r="H43" s="15"/>
      <c r="I43" s="15"/>
      <c r="J43" s="15"/>
      <c r="K43" s="15"/>
      <c r="L43" s="15"/>
      <c r="M43" s="15"/>
      <c r="N43" s="15"/>
      <c r="O43" s="15"/>
      <c r="P43" s="15"/>
      <c r="Q43" s="15"/>
      <c r="R43" s="15"/>
      <c r="S43" s="15"/>
      <c r="T43" s="15"/>
      <c r="U43" s="15"/>
      <c r="V43" s="15"/>
      <c r="W43" s="15"/>
    </row>
    <row r="44" spans="1:23" ht="56.25" customHeight="1">
      <c r="A44" s="15"/>
      <c r="B44" s="15"/>
      <c r="C44" s="15"/>
      <c r="D44" s="15"/>
      <c r="E44" s="15"/>
      <c r="F44" s="15"/>
      <c r="G44" s="15"/>
      <c r="H44" s="15"/>
      <c r="I44" s="15"/>
      <c r="J44" s="15"/>
      <c r="K44" s="15"/>
      <c r="L44" s="15"/>
      <c r="M44" s="15"/>
      <c r="N44" s="15"/>
      <c r="O44" s="15"/>
      <c r="P44" s="15"/>
      <c r="Q44" s="15"/>
      <c r="R44" s="15"/>
      <c r="S44" s="15"/>
      <c r="T44" s="15"/>
      <c r="U44" s="15"/>
      <c r="V44" s="15"/>
      <c r="W44" s="15"/>
    </row>
    <row r="45" spans="1:23" ht="56.25" customHeight="1">
      <c r="A45" s="15"/>
      <c r="B45" s="15"/>
      <c r="C45" s="15"/>
      <c r="D45" s="15"/>
      <c r="E45" s="15"/>
      <c r="F45" s="15"/>
      <c r="G45" s="15"/>
      <c r="H45" s="15"/>
      <c r="I45" s="15"/>
      <c r="J45" s="15"/>
      <c r="K45" s="15"/>
      <c r="L45" s="15"/>
      <c r="M45" s="15"/>
      <c r="N45" s="15"/>
      <c r="O45" s="15"/>
      <c r="P45" s="15"/>
      <c r="Q45" s="15"/>
      <c r="R45" s="15"/>
      <c r="S45" s="15"/>
      <c r="T45" s="15"/>
      <c r="U45" s="15"/>
      <c r="V45" s="15"/>
      <c r="W45" s="15"/>
    </row>
    <row r="46" spans="1:23" ht="56.25" customHeight="1">
      <c r="A46" s="15"/>
      <c r="B46" s="15"/>
      <c r="C46" s="15"/>
      <c r="D46" s="15"/>
      <c r="E46" s="15"/>
      <c r="F46" s="15"/>
      <c r="G46" s="15"/>
      <c r="H46" s="15"/>
      <c r="I46" s="15"/>
      <c r="J46" s="15"/>
      <c r="K46" s="15"/>
      <c r="L46" s="15"/>
      <c r="M46" s="15"/>
      <c r="N46" s="15"/>
      <c r="O46" s="15"/>
      <c r="P46" s="15"/>
      <c r="Q46" s="15"/>
      <c r="R46" s="15"/>
      <c r="S46" s="15"/>
      <c r="T46" s="15"/>
      <c r="U46" s="15"/>
      <c r="V46" s="15"/>
      <c r="W46" s="15"/>
    </row>
    <row r="47" spans="1:23" ht="56.25" customHeight="1">
      <c r="A47" s="15"/>
      <c r="B47" s="15"/>
      <c r="C47" s="15"/>
      <c r="D47" s="15"/>
      <c r="E47" s="15"/>
      <c r="F47" s="15"/>
      <c r="G47" s="15"/>
      <c r="H47" s="15"/>
      <c r="I47" s="15"/>
      <c r="J47" s="15"/>
      <c r="K47" s="15"/>
      <c r="L47" s="15"/>
      <c r="M47" s="15"/>
      <c r="N47" s="15"/>
      <c r="O47" s="15"/>
      <c r="P47" s="15"/>
      <c r="Q47" s="15"/>
      <c r="R47" s="15"/>
      <c r="S47" s="15"/>
      <c r="T47" s="15"/>
      <c r="U47" s="15"/>
      <c r="V47" s="15"/>
      <c r="W47" s="15"/>
    </row>
    <row r="48" spans="1:23" ht="56.25" customHeight="1">
      <c r="A48" s="15"/>
      <c r="B48" s="15"/>
      <c r="C48" s="15"/>
      <c r="D48" s="15"/>
      <c r="E48" s="15"/>
      <c r="F48" s="15"/>
      <c r="G48" s="15"/>
      <c r="H48" s="15"/>
      <c r="I48" s="15"/>
      <c r="J48" s="15"/>
      <c r="K48" s="15"/>
      <c r="L48" s="15"/>
      <c r="M48" s="15"/>
      <c r="N48" s="15"/>
      <c r="O48" s="15"/>
      <c r="P48" s="15"/>
      <c r="Q48" s="15"/>
      <c r="R48" s="15"/>
      <c r="S48" s="15"/>
      <c r="T48" s="15"/>
      <c r="U48" s="15"/>
      <c r="V48" s="15"/>
      <c r="W48" s="15"/>
    </row>
    <row r="49" spans="1:23" ht="56.25" customHeight="1">
      <c r="A49" s="15"/>
      <c r="B49" s="15"/>
      <c r="C49" s="15"/>
      <c r="D49" s="15"/>
      <c r="E49" s="15"/>
      <c r="F49" s="15"/>
      <c r="G49" s="15"/>
      <c r="H49" s="15"/>
      <c r="I49" s="15"/>
      <c r="J49" s="15"/>
      <c r="K49" s="15"/>
      <c r="L49" s="15"/>
      <c r="M49" s="15"/>
      <c r="N49" s="15"/>
      <c r="O49" s="15"/>
      <c r="P49" s="15"/>
      <c r="Q49" s="15"/>
      <c r="R49" s="15"/>
      <c r="S49" s="15"/>
      <c r="T49" s="15"/>
      <c r="U49" s="15"/>
      <c r="V49" s="15"/>
      <c r="W49" s="15"/>
    </row>
    <row r="50" spans="1:23" ht="56.25" customHeight="1">
      <c r="A50" s="15"/>
      <c r="B50" s="15"/>
      <c r="C50" s="15"/>
      <c r="D50" s="15"/>
      <c r="E50" s="15"/>
      <c r="F50" s="15"/>
      <c r="G50" s="15"/>
      <c r="H50" s="15"/>
      <c r="I50" s="15"/>
      <c r="J50" s="15"/>
      <c r="K50" s="15"/>
      <c r="L50" s="15"/>
      <c r="M50" s="15"/>
      <c r="N50" s="15"/>
      <c r="O50" s="15"/>
      <c r="P50" s="15"/>
      <c r="Q50" s="15"/>
      <c r="R50" s="15"/>
      <c r="S50" s="15"/>
      <c r="T50" s="15"/>
      <c r="U50" s="15"/>
      <c r="V50" s="15"/>
      <c r="W50" s="15"/>
    </row>
    <row r="51" spans="1:23" ht="56.25" customHeight="1">
      <c r="A51" s="15"/>
      <c r="B51" s="15"/>
      <c r="C51" s="15"/>
      <c r="D51" s="15"/>
      <c r="E51" s="15"/>
      <c r="F51" s="15"/>
      <c r="G51" s="15"/>
      <c r="H51" s="15"/>
      <c r="I51" s="15"/>
      <c r="J51" s="15"/>
      <c r="K51" s="15"/>
      <c r="L51" s="15"/>
      <c r="M51" s="15"/>
      <c r="N51" s="15"/>
      <c r="O51" s="15"/>
      <c r="P51" s="15"/>
      <c r="Q51" s="15"/>
      <c r="R51" s="15"/>
      <c r="S51" s="15"/>
      <c r="T51" s="15"/>
      <c r="U51" s="15"/>
      <c r="V51" s="15"/>
      <c r="W51" s="15"/>
    </row>
    <row r="52" spans="1:23" ht="56.25" customHeight="1">
      <c r="A52" s="15"/>
      <c r="B52" s="15"/>
      <c r="C52" s="15"/>
      <c r="D52" s="15"/>
      <c r="E52" s="15"/>
      <c r="F52" s="15"/>
      <c r="G52" s="15"/>
      <c r="H52" s="15"/>
      <c r="I52" s="15"/>
      <c r="J52" s="15"/>
      <c r="K52" s="15"/>
      <c r="L52" s="15"/>
      <c r="M52" s="15"/>
      <c r="N52" s="15"/>
      <c r="O52" s="15"/>
      <c r="P52" s="15"/>
      <c r="Q52" s="15"/>
      <c r="R52" s="15"/>
      <c r="S52" s="15"/>
      <c r="T52" s="15"/>
      <c r="U52" s="15"/>
      <c r="V52" s="15"/>
      <c r="W52" s="15"/>
    </row>
    <row r="53" spans="1:23" ht="56.25" customHeight="1">
      <c r="A53" s="15"/>
      <c r="B53" s="15"/>
      <c r="C53" s="15"/>
      <c r="D53" s="15"/>
      <c r="E53" s="15"/>
      <c r="F53" s="15"/>
      <c r="G53" s="15"/>
      <c r="H53" s="15"/>
      <c r="I53" s="15"/>
      <c r="J53" s="15"/>
      <c r="K53" s="15"/>
      <c r="L53" s="15"/>
      <c r="M53" s="15"/>
      <c r="N53" s="15"/>
      <c r="O53" s="15"/>
      <c r="P53" s="15"/>
      <c r="Q53" s="15"/>
      <c r="R53" s="15"/>
      <c r="S53" s="15"/>
      <c r="T53" s="15"/>
      <c r="U53" s="15"/>
      <c r="V53" s="15"/>
      <c r="W53" s="15"/>
    </row>
    <row r="54" spans="1:23" ht="56.25" customHeight="1">
      <c r="A54" s="15"/>
      <c r="B54" s="15"/>
      <c r="C54" s="15"/>
      <c r="D54" s="15"/>
      <c r="E54" s="15"/>
      <c r="F54" s="15"/>
      <c r="G54" s="15"/>
      <c r="H54" s="15"/>
      <c r="I54" s="15"/>
      <c r="J54" s="15"/>
      <c r="K54" s="15"/>
      <c r="L54" s="15"/>
      <c r="M54" s="15"/>
      <c r="N54" s="15"/>
      <c r="O54" s="15"/>
      <c r="P54" s="15"/>
      <c r="Q54" s="15"/>
      <c r="R54" s="15"/>
      <c r="S54" s="15"/>
      <c r="T54" s="15"/>
      <c r="U54" s="15"/>
      <c r="V54" s="15"/>
      <c r="W54" s="15"/>
    </row>
    <row r="55" spans="1:23" ht="56.25" customHeight="1">
      <c r="A55" s="15"/>
      <c r="B55" s="15"/>
      <c r="C55" s="15"/>
      <c r="D55" s="15"/>
      <c r="E55" s="15"/>
      <c r="F55" s="15"/>
      <c r="G55" s="15"/>
      <c r="H55" s="15"/>
      <c r="I55" s="15"/>
      <c r="J55" s="15"/>
      <c r="K55" s="15"/>
      <c r="L55" s="15"/>
      <c r="M55" s="15"/>
      <c r="N55" s="15"/>
      <c r="O55" s="15"/>
      <c r="P55" s="15"/>
      <c r="Q55" s="15"/>
      <c r="R55" s="15"/>
      <c r="S55" s="15"/>
      <c r="T55" s="15"/>
      <c r="U55" s="15"/>
      <c r="V55" s="15"/>
      <c r="W55" s="15"/>
    </row>
    <row r="56" spans="1:23" ht="56.25" customHeight="1">
      <c r="A56" s="15"/>
      <c r="B56" s="15"/>
      <c r="C56" s="15"/>
      <c r="D56" s="15"/>
      <c r="E56" s="15"/>
      <c r="F56" s="15"/>
      <c r="G56" s="15"/>
      <c r="H56" s="15"/>
      <c r="I56" s="15"/>
      <c r="J56" s="15"/>
      <c r="K56" s="15"/>
      <c r="L56" s="15"/>
      <c r="M56" s="15"/>
      <c r="N56" s="15"/>
      <c r="O56" s="15"/>
      <c r="P56" s="15"/>
      <c r="Q56" s="15"/>
      <c r="R56" s="15"/>
      <c r="S56" s="15"/>
      <c r="T56" s="15"/>
      <c r="U56" s="15"/>
      <c r="V56" s="15"/>
      <c r="W56" s="15"/>
    </row>
    <row r="57" spans="1:23" ht="56.25" customHeight="1">
      <c r="A57" s="15"/>
      <c r="B57" s="15"/>
      <c r="C57" s="15"/>
      <c r="D57" s="15"/>
      <c r="E57" s="15"/>
      <c r="F57" s="15"/>
      <c r="G57" s="15"/>
      <c r="H57" s="15"/>
      <c r="I57" s="15"/>
      <c r="J57" s="15"/>
      <c r="K57" s="15"/>
      <c r="L57" s="15"/>
      <c r="M57" s="15"/>
      <c r="N57" s="15"/>
      <c r="O57" s="15"/>
      <c r="P57" s="15"/>
      <c r="Q57" s="15"/>
      <c r="R57" s="15"/>
      <c r="S57" s="15"/>
      <c r="T57" s="15"/>
      <c r="U57" s="15"/>
      <c r="V57" s="15"/>
      <c r="W57" s="15"/>
    </row>
    <row r="58" spans="1:23" ht="56.25" customHeight="1">
      <c r="A58" s="15"/>
      <c r="B58" s="15"/>
      <c r="C58" s="15"/>
      <c r="D58" s="15"/>
      <c r="E58" s="15"/>
      <c r="F58" s="15"/>
      <c r="G58" s="15"/>
      <c r="H58" s="15"/>
      <c r="I58" s="15"/>
      <c r="J58" s="15"/>
      <c r="K58" s="15"/>
      <c r="L58" s="15"/>
      <c r="M58" s="15"/>
      <c r="N58" s="15"/>
      <c r="O58" s="15"/>
      <c r="P58" s="15"/>
      <c r="Q58" s="15"/>
      <c r="R58" s="15"/>
      <c r="S58" s="15"/>
      <c r="T58" s="15"/>
      <c r="U58" s="15"/>
      <c r="V58" s="15"/>
      <c r="W58" s="15"/>
    </row>
    <row r="59" spans="1:23" ht="56.25" customHeight="1">
      <c r="A59" s="15"/>
      <c r="B59" s="15"/>
      <c r="C59" s="15"/>
      <c r="D59" s="15"/>
      <c r="E59" s="15"/>
      <c r="F59" s="15"/>
      <c r="G59" s="15"/>
      <c r="H59" s="15"/>
      <c r="I59" s="15"/>
      <c r="J59" s="15"/>
      <c r="K59" s="15"/>
      <c r="L59" s="15"/>
      <c r="M59" s="15"/>
      <c r="N59" s="15"/>
      <c r="O59" s="15"/>
      <c r="P59" s="15"/>
      <c r="Q59" s="15"/>
      <c r="R59" s="15"/>
      <c r="S59" s="15"/>
      <c r="T59" s="15"/>
      <c r="U59" s="15"/>
      <c r="V59" s="15"/>
      <c r="W59" s="15"/>
    </row>
    <row r="60" spans="1:23" ht="56.25" customHeight="1">
      <c r="A60" s="15"/>
      <c r="B60" s="15"/>
      <c r="C60" s="15"/>
      <c r="D60" s="15"/>
      <c r="E60" s="15"/>
      <c r="F60" s="15"/>
      <c r="G60" s="15"/>
      <c r="H60" s="15"/>
      <c r="I60" s="15"/>
      <c r="J60" s="15"/>
      <c r="K60" s="15"/>
      <c r="L60" s="15"/>
      <c r="M60" s="15"/>
      <c r="N60" s="15"/>
      <c r="O60" s="15"/>
      <c r="P60" s="15"/>
      <c r="Q60" s="15"/>
      <c r="R60" s="15"/>
      <c r="S60" s="15"/>
      <c r="T60" s="15"/>
      <c r="U60" s="15"/>
      <c r="V60" s="15"/>
      <c r="W60" s="15"/>
    </row>
    <row r="61" spans="1:23" ht="56.25" customHeight="1">
      <c r="A61" s="15"/>
      <c r="B61" s="15"/>
      <c r="C61" s="15"/>
      <c r="D61" s="15"/>
      <c r="E61" s="15"/>
      <c r="F61" s="15"/>
      <c r="G61" s="15"/>
      <c r="H61" s="15"/>
      <c r="I61" s="15"/>
      <c r="J61" s="15"/>
      <c r="K61" s="15"/>
      <c r="L61" s="15"/>
      <c r="M61" s="15"/>
      <c r="N61" s="15"/>
      <c r="O61" s="15"/>
      <c r="P61" s="15"/>
      <c r="Q61" s="15"/>
      <c r="R61" s="15"/>
      <c r="S61" s="15"/>
      <c r="T61" s="15"/>
      <c r="U61" s="15"/>
      <c r="V61" s="15"/>
      <c r="W61" s="15"/>
    </row>
    <row r="62" spans="1:23" ht="56.25" customHeight="1">
      <c r="A62" s="15"/>
      <c r="B62" s="15"/>
      <c r="C62" s="15"/>
      <c r="D62" s="15"/>
      <c r="E62" s="15"/>
      <c r="F62" s="15"/>
      <c r="G62" s="15"/>
      <c r="H62" s="15"/>
      <c r="I62" s="15"/>
      <c r="J62" s="15"/>
      <c r="K62" s="15"/>
      <c r="L62" s="15"/>
      <c r="M62" s="15"/>
      <c r="N62" s="15"/>
      <c r="O62" s="15"/>
      <c r="P62" s="15"/>
      <c r="Q62" s="15"/>
      <c r="R62" s="15"/>
      <c r="S62" s="15"/>
      <c r="T62" s="15"/>
      <c r="U62" s="15"/>
      <c r="V62" s="15"/>
      <c r="W62" s="15"/>
    </row>
    <row r="63" spans="1:23" ht="56.25" customHeight="1">
      <c r="A63" s="15"/>
      <c r="B63" s="15"/>
      <c r="C63" s="15"/>
      <c r="D63" s="15"/>
      <c r="E63" s="15"/>
      <c r="F63" s="15"/>
      <c r="G63" s="15"/>
      <c r="H63" s="15"/>
      <c r="I63" s="15"/>
      <c r="J63" s="15"/>
      <c r="K63" s="15"/>
      <c r="L63" s="15"/>
      <c r="M63" s="15"/>
      <c r="N63" s="15"/>
      <c r="O63" s="15"/>
      <c r="P63" s="15"/>
      <c r="Q63" s="15"/>
      <c r="R63" s="15"/>
      <c r="S63" s="15"/>
      <c r="T63" s="15"/>
      <c r="U63" s="15"/>
      <c r="V63" s="15"/>
      <c r="W63" s="15"/>
    </row>
    <row r="64" spans="1:23" ht="56.25"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6.25"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6.25"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6.25"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6.25"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6.25"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6.25"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6.25"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6.25"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6.25"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6.25"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6.25"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6.25"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6.25"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6.25"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6.25"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6.25"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6.25"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6.25"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6.25"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6.25"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6.25"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6.25"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6.25"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6.25"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6.25"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6.25"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6.25"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6.25"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6.25"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6.25"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6.25"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6.25"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6.25"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6.25"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6.25"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6.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6.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6.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6.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6.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6.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6.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6.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6.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6.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6.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6.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6.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6.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6.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6.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6.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6.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6.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6.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6.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6.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6.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6.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6.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6.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6.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6.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6.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6.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6.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6.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6.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6.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6.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6.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6.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6.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6.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6.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6.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6.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6.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6.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6.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6.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6.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6.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6.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6.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6.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6.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6.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6.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6.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6.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6.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6.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6.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6.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6.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6.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6.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6.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6.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6.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6.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6.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6.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6.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6.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6.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6.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6.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6.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6.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6.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6.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6.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6.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6.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6.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6.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6.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6.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6.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6.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6.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6.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6.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6.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6.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6.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6.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6.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6.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6.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6.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6.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6.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6.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6.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6.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6.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6.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6.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6.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6.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6.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6.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6.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6.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6.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6.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6.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6.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6.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6.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6.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6.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6.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6.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6.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6.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6.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6.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6.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6.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6.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6.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6.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6.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6.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6.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6.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6.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6.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6.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6.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6.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6.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6.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6.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6.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6.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6.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6.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6.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6.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6.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6.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6.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6.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6.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6.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6.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6.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6.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6.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6.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6.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6.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6.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6.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6.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6.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6.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6.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6.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6.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6.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6.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6.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6.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6.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6.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6.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6.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6.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6.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6.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6.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6.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6.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6.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6.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6.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6.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6.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6.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6.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6.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6.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6.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6.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6.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6.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6.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6.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6.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6.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6.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6.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6.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6.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6.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6.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6.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6.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6.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6.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6.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6.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6.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6.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6.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6.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6.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6.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6.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6.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6.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6.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6.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6.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6.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6.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6.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6.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6.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6.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6.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6.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6.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6.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6.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6.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6.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6.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6.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6.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6.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6.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6.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6.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6.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6.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6.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6.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6.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6.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6.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6.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6.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6.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6.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6.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6.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6.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6.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6.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6.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6.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6.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6.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6.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6.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6.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6.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6.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6.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6.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6.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6.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6.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6.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6.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6.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6.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6.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6.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6.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6.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6.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6.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6.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6.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6.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6.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6.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6.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6.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6.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6.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6.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6.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6.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6.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6.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6.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6.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6.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6.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6.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6.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6.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6.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6.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6.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6.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6.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6.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6.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6.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6.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6.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6.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6.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6.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6.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6.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6.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6.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6.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6.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6.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6.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6.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6.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6.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6.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6.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6.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6.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6.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6.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6.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6.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6.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6.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6.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6.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6.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6.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6.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6.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6.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6.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6.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6.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6.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6.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6.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6.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6.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6.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6.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6.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6.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6.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6.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6.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6.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6.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6.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6.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6.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6.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6.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6.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6.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6.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6.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6.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6.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6.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6.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6.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6.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6.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6.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6.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6.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6.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6.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6.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6.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6.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6.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6.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6.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6.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6.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6.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6.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6.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6.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6.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6.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6.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6.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6.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6.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6.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6.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6.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6.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6.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6.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6.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6.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6.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6.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6.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6.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6.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6.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6.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6.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6.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6.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6.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6.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6.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6.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6.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6.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6.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6.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6.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6.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6.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6.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6.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6.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6.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6.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6.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6.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6.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6.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6.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6.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6.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6.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6.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6.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6.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6.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6.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6.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6.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6.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6.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6.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6.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6.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6.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6.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6.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6.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6.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6.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6.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6.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6.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6.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6.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6.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6.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6.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6.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6.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6.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6.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6.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6.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6.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6.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6.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6.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6.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6.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6.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6.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6.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6.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6.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6.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6.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6.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6.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6.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6.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6.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6.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6.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6.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6.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6.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6.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6.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6.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6.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6.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6.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6.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6.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6.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6.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6.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6.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6.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6.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6.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6.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6.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6.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6.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6.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6.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6.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6.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6.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6.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6.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6.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6.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6.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6.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6.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6.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6.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6.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6.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6.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6.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6.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6.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6.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6.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6.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6.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6.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6.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6.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6.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6.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6.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6.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6.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6.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6.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6.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6.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6.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6.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6.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6.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6.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6.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6.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6.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6.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6.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6.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6.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6.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6.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6.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6.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6.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6.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6.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6.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6.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6.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6.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6.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6.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6.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6.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6.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6.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6.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6.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6.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6.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6.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6.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6.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6.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6.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6.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6.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6.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6.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6.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6.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6.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6.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6.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6.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6.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6.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6.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6.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6.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6.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6.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6.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6.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6.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6.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6.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6.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6.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6.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6.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6.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6.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6.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6.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6.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6.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6.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6.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6.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6.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6.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6.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6.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6.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6.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6.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6.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6.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6.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6.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6.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6.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6.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6.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6.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6.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6.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6.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6.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6.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6.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6.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6.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6.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6.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6.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6.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6.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6.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6.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6.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6.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6.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6.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6.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6.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6.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6.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6.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6.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6.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6.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6.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6.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6.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6.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6.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6.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6.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6.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6.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6.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6.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6.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6.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6.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6.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6.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6.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6.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6.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6.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6.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6.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6.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6.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6.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6.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6.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6.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6.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6.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6.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6.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6.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6.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6.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6.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6.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6.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6.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6.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6.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6.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6.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6.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6.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6.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6.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6.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6.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6.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6.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6.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6.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6.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6.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6.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6.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6.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6.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6.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6.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6.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6.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6.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6.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6.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6.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6.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6.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6.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6.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6.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6.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6.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6.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6.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6.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6.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6.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6.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6.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6.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6.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6.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6.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6.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6.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6.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6.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6.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6.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6.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6.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6.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6.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6.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6.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6.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6.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6.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6.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6.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6.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6.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6.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6.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6.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6.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6.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6.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6.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6.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6.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6.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6.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6.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6.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6.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6.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6.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6.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6.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6.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6.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6.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6.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6.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6.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6.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6.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6.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6.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6.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6.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6.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6.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6.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6.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6.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6.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6.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6.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6.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6.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6.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6.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6.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6.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6.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6.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6.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6.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6.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6.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6.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6.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6.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6.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6.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6.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6.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6.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6.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6.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6.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6.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6.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6.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6.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6.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6.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6.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6.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6.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6.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6.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6.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6.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6.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6.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6.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6.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6.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6.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6.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6.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6.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6.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6.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6.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6.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6.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6.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6.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6.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6.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6.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6.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6.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6.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6.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6.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6.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6.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6.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6.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6.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6.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6.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6.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6.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6.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6.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6.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6.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6.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6.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6.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6.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6.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6.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6.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6.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6.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6.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6.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6.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6.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6.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6.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sheetData>
  <mergeCells count="1">
    <mergeCell ref="A1:C1"/>
  </mergeCells>
  <hyperlinks>
    <hyperlink ref="B3" r:id="rId1" display="http://www.consiglioveneto.it/crvportal/leggi/2004/04lr0001.html?numLegge=1&amp;annoLegge=2004&amp;tipoLegge=Alr"/>
    <hyperlink ref="C3" r:id="rId2" display="http://bur.regione.veneto.it/BurvServices/pubblica/DettaglioDgr.aspx?id=298602"/>
    <hyperlink ref="B4" r:id="rId3" display="http://www.consiglioveneto.it/crvportal/leggi/2015/15lr0008.html"/>
    <hyperlink ref="C4" r:id="rId4" display="http://bur.regione.veneto.it/BurvServices/pubblica/DettaglioDgr.aspx?id=290241"/>
    <hyperlink ref="B5" r:id="rId5" display="http://www.consiglioveneto.it/crvportal/leggi/2015/15lr0008.html"/>
    <hyperlink ref="C5" r:id="rId6" display="http://bur.regione.veneto.it/BurvServices/Pubblica/DettaglioDgr.aspx?id=289776"/>
    <hyperlink ref="B6" r:id="rId7" display="http://www.consiglioveneto.it/crvportal/leggi/2015/15lr0008.html"/>
    <hyperlink ref="C6" r:id="rId8" display="http://bur.regione.veneto.it/BurvServices/pubblica/DettaglioDgr.aspx?id=297417"/>
    <hyperlink ref="B7" r:id="rId9" display="http://www.consiglioveneto.it/crvportal/leggi/2015/15lr0008.html"/>
    <hyperlink ref="C7" r:id="rId10" display="http://bur.regione.veneto.it/BurvServices/pubblica/DettaglioDgr.aspx?id=297417"/>
    <hyperlink ref="B8" r:id="rId11" display="http://www.consiglioveneto.it/crvportal/leggi/2015/15lr0008.html"/>
    <hyperlink ref="C8" r:id="rId12" display="http://bur.regione.veneto.it/BurvServices/pubblica/DettaglioDgr.aspx?id=297417"/>
    <hyperlink ref="B9" r:id="rId13" display="http://www.consiglioveneto.it/crvportal/leggi/2015/15lr0008.html"/>
    <hyperlink ref="C9" r:id="rId14" display="http://bur.regione.veneto.it/BurvServices/pubblica/DettaglioDgr.aspx?id=297417"/>
    <hyperlink ref="B10" r:id="rId15" display="http://www.consiglioveneto.it/crvportal/leggi/2015/15lr0008.html"/>
    <hyperlink ref="C10" r:id="rId16" display="http://bur.regione.veneto.it/BurvServices/Pubblica/DettaglioDgr.aspx?id=278471"/>
    <hyperlink ref="B11" r:id="rId17" display="http://www.consiglioveneto.it/crvportal/leggi/2004/04lr0001.html?numLegge=1&amp;annoLegge=2004&amp;tipoLegge=Alr"/>
    <hyperlink ref="C11" r:id="rId18" display="http://bur.regione.veneto.it/BurvServices/pubblica/DettaglioDgr.aspx?id=278480"/>
    <hyperlink ref="B12" r:id="rId19" display="http://www.consiglioveneto.it/crvportal/leggi/2015/15lr0008.html"/>
    <hyperlink ref="C12" r:id="rId20" display="http://bur.regione.veneto.it/BurvServices/Pubblica/DettaglioDgr.aspx?id=276172"/>
    <hyperlink ref="B13" r:id="rId21" display="http://www.consiglioveneto.it/crvportal/leggi_storico/2006/06lr0002.html?numLegge=2&amp;annoLegge=2006&amp;tipoLegge=Alr"/>
    <hyperlink ref="C13" r:id="rId22" display="http://bur.regione.veneto.it/BurvServices/Pubblica/DettaglioDgr.aspx?id=222345"/>
    <hyperlink ref="B14" r:id="rId23" display="http://www.consiglioveneto.it/crvportal/leggi/2015/15lr0008.html"/>
    <hyperlink ref="C14" r:id="rId24" display="http://bur.regione.veneto.it/BurvServices/pubblica/DettaglioDgr.aspx?id=284066"/>
    <hyperlink ref="B15" r:id="rId25" display="http://www.consiglioveneto.it/crvportal/leggi/2015/15lr0008.html"/>
    <hyperlink ref="C15" r:id="rId26" display="http://bur.regione.veneto.it/BurvServices/Pubblica/DettaglioDgr.aspx?id=222343"/>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C1000"/>
  <sheetViews>
    <sheetView workbookViewId="0">
      <selection sqref="A1:C1"/>
    </sheetView>
  </sheetViews>
  <sheetFormatPr defaultColWidth="46.85546875" defaultRowHeight="56.25" customHeight="1"/>
  <sheetData>
    <row r="1" spans="1:3" ht="45" customHeight="1">
      <c r="A1" s="61" t="s">
        <v>393</v>
      </c>
      <c r="B1" s="51"/>
      <c r="C1" s="51"/>
    </row>
    <row r="2" spans="1:3" ht="56.25" customHeight="1">
      <c r="A2" s="1" t="s">
        <v>1</v>
      </c>
      <c r="B2" s="2" t="s">
        <v>2</v>
      </c>
      <c r="C2" s="2" t="s">
        <v>3</v>
      </c>
    </row>
    <row r="3" spans="1:3" ht="56.25" customHeight="1">
      <c r="A3" s="16" t="s">
        <v>111</v>
      </c>
      <c r="B3" s="4" t="str">
        <f>HYPERLINK("http://www.consiglioveneto.it/crvportal/leggi/2000/00lr0001.html?numLegge=1&amp;annoLegge=2000&amp;tipoLegge=Alr","Legge regionale 20 gennaio 2000, n. 1")</f>
        <v>Legge regionale 20 gennaio 2000, n. 1</v>
      </c>
      <c r="C3" s="4" t="str">
        <f>HYPERLINK("https://www.venetosviluppo.it/alfresco/service/prodatt/Finanziamenti/LR_2000_01/Mod_FEM_LR0100_001%20Scheda%20internet%20Imp%20Femm.pdf","BUR n. 113 del 24 dicembre 2013
DGR n. 2216 del 3 dicembre 2013")</f>
        <v>BUR n. 113 del 24 dicembre 2013
DGR n. 2216 del 3 dicembre 2013</v>
      </c>
    </row>
    <row r="4" spans="1:3" ht="56.25" customHeight="1">
      <c r="A4" s="16" t="s">
        <v>112</v>
      </c>
      <c r="B4" s="4" t="str">
        <f>HYPERLINK("http://www.consiglioveneto.it/crvportal/leggi/1999/99lr0057.html?numLegge=57&amp;annoLegge=1999&amp;tipoLegge=Alr","Legge regionale 24 dicembre 1999, n. 57")</f>
        <v>Legge regionale 24 dicembre 1999, n. 57</v>
      </c>
      <c r="C4" s="4" t="str">
        <f>HYPERLINK("http://bur.regione.veneto.it/BurvServices/Pubblica/DettaglioDgr.aspx?id=202102","Bur n. 1 del 01/1/2008, Dgr n. 3929 del 04/12/2007")</f>
        <v>Bur n. 1 del 01/1/2008, Dgr n. 3929 del 04/12/2007</v>
      </c>
    </row>
    <row r="5" spans="1:3" ht="56.25" customHeight="1">
      <c r="A5" s="17" t="s">
        <v>394</v>
      </c>
      <c r="B5" s="4" t="str">
        <f>HYPERLINK("http://www.consiglioveneto.it/crvportal/leggi/2009/09lr0003.html?numLegge=3&amp;annoLegge=2009&amp;tipoLegge=Alr","Legge regionale 13 marzo 2009, n. 3")</f>
        <v>Legge regionale 13 marzo 2009, n. 3</v>
      </c>
      <c r="C5" s="4" t="str">
        <f>HYPERLINK("http://bur.regione.veneto.it/BurvServices/Pubblica/DettaglioDgr.aspx?id=297135","Bur n. 45 del 08 maggio 2015
Dgr. n. 585 del 21 aprile 2015
")</f>
        <v xml:space="preserve">Bur n. 45 del 08 maggio 2015
Dgr. n. 585 del 21 aprile 2015
</v>
      </c>
    </row>
    <row r="6" spans="1:3" ht="56.25" customHeight="1">
      <c r="A6" s="16" t="s">
        <v>395</v>
      </c>
      <c r="B6" s="4" t="str">
        <f>HYPERLINK("http://bur.regione.veneto.it/BurvServices/Pubblica/DettaglioDecretoPGR.aspx?id=302501","Bur n. 72 del 22 luglio 2015
Decreto del Presidente della Giunta regionale n. 106 del 09 luglio 2015
")</f>
        <v xml:space="preserve">Bur n. 72 del 22 luglio 2015
Decreto del Presidente della Giunta regionale n. 106 del 09 luglio 2015
</v>
      </c>
      <c r="C6" s="4" t="str">
        <f>HYPERLINK("http://bur.regione.veneto.it/BurvServices/pubblica/DettaglioDgr.aspx?id=305341","Bur n. 84 del 01 settembre 2015
Dgr. n. 953 del 28 luglio 2015
")</f>
        <v xml:space="preserve">Bur n. 84 del 01 settembre 2015
Dgr. n. 953 del 28 luglio 2015
</v>
      </c>
    </row>
    <row r="7" spans="1:3" ht="56.25" customHeight="1">
      <c r="A7" s="17" t="s">
        <v>281</v>
      </c>
      <c r="B7" s="4" t="str">
        <f t="shared" ref="B7:C7" si="0">HYPERLINK("http://www.cliclavoroveneto.it/documents/103901/1337410/Bando+reti+impresa+Veneto+Sardegna.pdf/d2f86079-60af-4cb1-846d-8b56671c86d4","Bando per il finanziamento di interventi a favore delle reti di imprese operanti nella Regione Autonoma della Sardegna e nella Regione")</f>
        <v>Bando per il finanziamento di interventi a favore delle reti di imprese operanti nella Regione Autonoma della Sardegna e nella Regione</v>
      </c>
      <c r="C7" s="4" t="str">
        <f t="shared" si="0"/>
        <v>Bando per il finanziamento di interventi a favore delle reti di imprese operanti nella Regione Autonoma della Sardegna e nella Regione</v>
      </c>
    </row>
    <row r="8" spans="1:3" ht="56.25" customHeight="1">
      <c r="A8" s="16" t="s">
        <v>240</v>
      </c>
      <c r="B8" s="4" t="str">
        <f>HYPERLINK("http://bur.regione.veneto.it/BurvServices/Pubblica/DettaglioDgr.aspx?id=261021","Bur n. 99 del 19 novembre 2013
Dgr. n. 1960 del 28 ottobre 2013")</f>
        <v>Bur n. 99 del 19 novembre 2013
Dgr. n. 1960 del 28 ottobre 2013</v>
      </c>
      <c r="C8" s="4" t="str">
        <f>HYPERLINK("http://bur.regione.veneto.it/BurvServices/pubblica/DettaglioDecreto.aspx?id=292069","Bur n. 18 del 20 febbraio 2015
Decreto DEL DIRETTORE DELLA SEZIONE INDUSTRIA E ARTIGIANATO n. 5 del 22 gennaio 2015")</f>
        <v>Bur n. 18 del 20 febbraio 2015
Decreto DEL DIRETTORE DELLA SEZIONE INDUSTRIA E ARTIGIANATO n. 5 del 22 gennaio 2015</v>
      </c>
    </row>
    <row r="9" spans="1:3" ht="56.25" customHeight="1">
      <c r="A9" s="17" t="s">
        <v>396</v>
      </c>
      <c r="B9" s="4" t="str">
        <f>HYPERLINK("http://www.consiglioveneto.it/crvportal/leggi/2007/07lr0009.html?numLegge=9&amp;annoLegge=2007&amp;tipoLegge=Alr","Legge regionale 18 maggio 2007, n. 9")</f>
        <v>Legge regionale 18 maggio 2007, n. 9</v>
      </c>
      <c r="C9" s="4" t="str">
        <f>HYPERLINK("http://bur.regione.veneto.it/BurvServices/pubblica/DettaglioDgr.aspx?id=269047","Bur n. 24 del 28 febbraio 2014
Dgr. n. 2824 del 30 dicembre 2013")</f>
        <v>Bur n. 24 del 28 febbraio 2014
Dgr. n. 2824 del 30 dicembre 2013</v>
      </c>
    </row>
    <row r="10" spans="1:3" ht="56.25" customHeight="1">
      <c r="A10" s="16" t="s">
        <v>282</v>
      </c>
      <c r="B10" s="4" t="str">
        <f>HYPERLINK("http://www.consiglioveneto.it/crvportal/leggi/2013/13lr0003.html?numLegge=3&amp;annoLegge=2013&amp;tipoLegge=Alr","Legge regionale 5 aprile 2013, n. 3, art. 23")</f>
        <v>Legge regionale 5 aprile 2013, n. 3, art. 23</v>
      </c>
      <c r="C10" s="4" t="str">
        <f>HYPERLINK("http://bur.regione.veneto.it/BurvServices/pubblica/DettaglioAvviso.aspx?id=273879","Bur n. 49 del 09 maggio 2014
Dgr. n. 552 del 15 aprile 2014")</f>
        <v>Bur n. 49 del 09 maggio 2014
Dgr. n. 552 del 15 aprile 2014</v>
      </c>
    </row>
    <row r="11" spans="1:3" ht="56.25" customHeight="1">
      <c r="A11" s="16" t="s">
        <v>397</v>
      </c>
      <c r="B11" s="4" t="str">
        <f>HYPERLINK("http://www.consiglioveneto.it/crvportal/leggi/2001/01lr0005.html?numLegge=5&amp;annoLegge=2001&amp;tipoLegge=Alr","Legge regionale 9 
febbraio 2001, n. 5 art. 23")</f>
        <v>Legge regionale 9 
febbraio 2001, n. 5 art. 23</v>
      </c>
      <c r="C11" s="4" t="str">
        <f>HYPERLINK("http://bur.regione.veneto.it/BurvServices/Pubblica/DettaglioDgr.aspx?id=239656","Bur n. 35 del 04 maggio 2012
DGR. n. 676 del 17 aprile 2012
(nuove modalità di utilizzo dei principali fondi di rotazione regionali)")</f>
        <v>Bur n. 35 del 04 maggio 2012
DGR. n. 676 del 17 aprile 2012
(nuove modalità di utilizzo dei principali fondi di rotazione regionali)</v>
      </c>
    </row>
    <row r="12" spans="1:3" ht="56.25" customHeight="1">
      <c r="A12" s="17" t="s">
        <v>207</v>
      </c>
      <c r="B12" s="4" t="str">
        <f>HYPERLINK("http://www.lavoro.gov.it/sicurezzalavoro/documents/tu%2081-08%20-%20ed.%20ottobre%202013.pdf","D.Lgs 9 aprile 2008, n. 81 - Art. 11, comma 1, lett. b –")</f>
        <v>D.Lgs 9 aprile 2008, n. 81 - Art. 11, comma 1, lett. b –</v>
      </c>
      <c r="C12" s="4" t="str">
        <f>HYPERLINK("http://bur.regione.veneto.it/BurvServices/pubblica/DettaglioDgr.aspx?id=251612","Bur n. 54 del 28 giugno 2013
Dgr. N. 1013 del 18 giugno 2013
")</f>
        <v xml:space="preserve">Bur n. 54 del 28 giugno 2013
Dgr. N. 1013 del 18 giugno 2013
</v>
      </c>
    </row>
    <row r="13" spans="1:3" ht="56.25" customHeight="1">
      <c r="A13" s="17" t="s">
        <v>398</v>
      </c>
      <c r="B13" s="4" t="str">
        <f>HYPERLINK("http://www.consiglioveneto.it/crvportal/leggi/2007/07lr0009.html?numLegge=9&amp;annoLegge=2007&amp;tipoLegge=Alr","Legge regionale 18 maggio 2007, n. 9
")</f>
        <v xml:space="preserve">Legge regionale 18 maggio 2007, n. 9
</v>
      </c>
      <c r="C13" s="4" t="str">
        <f>HYPERLINK("http://bur.regione.veneto.it/BurvServices/pubblica/DettaglioDgr.aspx?id=259953","Bur n. 90 del 25 ottobre 2013
Dgr. n. 1884 del 15 ottobre 2013")</f>
        <v>Bur n. 90 del 25 ottobre 2013
Dgr. n. 1884 del 15 ottobre 2013</v>
      </c>
    </row>
    <row r="14" spans="1:3" ht="56.25" customHeight="1">
      <c r="A14" s="14"/>
      <c r="B14" s="14"/>
      <c r="C14" s="14"/>
    </row>
    <row r="15" spans="1:3" ht="56.25" customHeight="1">
      <c r="A15" s="14"/>
      <c r="B15" s="14"/>
      <c r="C15" s="14"/>
    </row>
    <row r="16" spans="1:3" ht="56.25" customHeight="1">
      <c r="A16" s="14"/>
      <c r="B16" s="14"/>
      <c r="C16" s="14"/>
    </row>
    <row r="17" spans="1:3" ht="56.25" customHeight="1">
      <c r="A17" s="14"/>
      <c r="B17" s="14"/>
      <c r="C17" s="14"/>
    </row>
    <row r="18" spans="1:3" ht="56.25" customHeight="1">
      <c r="A18" s="14"/>
      <c r="B18" s="14"/>
      <c r="C18" s="14"/>
    </row>
    <row r="19" spans="1:3" ht="56.25" customHeight="1">
      <c r="A19" s="14"/>
      <c r="B19" s="14"/>
      <c r="C19" s="14"/>
    </row>
    <row r="20" spans="1:3" ht="56.25" customHeight="1">
      <c r="A20" s="14"/>
      <c r="B20" s="14"/>
      <c r="C20" s="14"/>
    </row>
    <row r="21" spans="1:3" ht="56.25" customHeight="1">
      <c r="A21" s="14"/>
      <c r="B21" s="14"/>
      <c r="C21" s="14"/>
    </row>
    <row r="22" spans="1:3" ht="56.25" customHeight="1">
      <c r="A22" s="14"/>
      <c r="B22" s="14"/>
      <c r="C22" s="14"/>
    </row>
    <row r="23" spans="1:3" ht="56.25" customHeight="1">
      <c r="A23" s="14"/>
      <c r="B23" s="14"/>
      <c r="C23" s="14"/>
    </row>
    <row r="24" spans="1:3" ht="56.25" customHeight="1">
      <c r="A24" s="14"/>
      <c r="B24" s="14"/>
      <c r="C24" s="14"/>
    </row>
    <row r="25" spans="1:3" ht="56.25" customHeight="1">
      <c r="A25" s="14"/>
      <c r="B25" s="14"/>
      <c r="C25" s="14"/>
    </row>
    <row r="26" spans="1:3" ht="56.25" customHeight="1">
      <c r="A26" s="14"/>
      <c r="B26" s="14"/>
      <c r="C26" s="14"/>
    </row>
    <row r="27" spans="1:3" ht="56.25" customHeight="1">
      <c r="A27" s="14"/>
      <c r="B27" s="14"/>
      <c r="C27" s="14"/>
    </row>
    <row r="28" spans="1:3" ht="56.25" customHeight="1">
      <c r="A28" s="14"/>
      <c r="B28" s="14"/>
      <c r="C28" s="14"/>
    </row>
    <row r="29" spans="1:3" ht="56.25" customHeight="1">
      <c r="A29" s="14"/>
      <c r="B29" s="14"/>
      <c r="C29" s="14"/>
    </row>
    <row r="30" spans="1:3" ht="56.25" customHeight="1">
      <c r="A30" s="14"/>
      <c r="B30" s="14"/>
      <c r="C30" s="14"/>
    </row>
    <row r="31" spans="1:3" ht="56.25" customHeight="1">
      <c r="A31" s="14"/>
      <c r="B31" s="14"/>
      <c r="C31" s="14"/>
    </row>
    <row r="32" spans="1:3" ht="56.25" customHeight="1">
      <c r="A32" s="14"/>
      <c r="B32" s="14"/>
      <c r="C32" s="14"/>
    </row>
    <row r="33" spans="1:3" ht="56.25" customHeight="1">
      <c r="A33" s="14"/>
      <c r="B33" s="14"/>
      <c r="C33" s="14"/>
    </row>
    <row r="34" spans="1:3" ht="56.25" customHeight="1">
      <c r="A34" s="14"/>
      <c r="B34" s="14"/>
      <c r="C34" s="14"/>
    </row>
    <row r="35" spans="1:3" ht="56.25" customHeight="1">
      <c r="A35" s="14"/>
      <c r="B35" s="14"/>
      <c r="C35" s="14"/>
    </row>
    <row r="36" spans="1:3" ht="56.25" customHeight="1">
      <c r="A36" s="14"/>
      <c r="B36" s="14"/>
      <c r="C36" s="14"/>
    </row>
    <row r="37" spans="1:3" ht="56.25" customHeight="1">
      <c r="A37" s="14"/>
      <c r="B37" s="14"/>
      <c r="C37" s="14"/>
    </row>
    <row r="38" spans="1:3" ht="56.25" customHeight="1">
      <c r="A38" s="14"/>
      <c r="B38" s="14"/>
      <c r="C38" s="14"/>
    </row>
    <row r="39" spans="1:3" ht="56.25" customHeight="1">
      <c r="A39" s="14"/>
      <c r="B39" s="14"/>
      <c r="C39" s="14"/>
    </row>
    <row r="40" spans="1:3" ht="56.25" customHeight="1">
      <c r="A40" s="14"/>
      <c r="B40" s="14"/>
      <c r="C40" s="14"/>
    </row>
    <row r="41" spans="1:3" ht="56.25" customHeight="1">
      <c r="A41" s="14"/>
      <c r="B41" s="14"/>
      <c r="C41" s="14"/>
    </row>
    <row r="42" spans="1:3" ht="56.25" customHeight="1">
      <c r="A42" s="14"/>
      <c r="B42" s="14"/>
      <c r="C42" s="14"/>
    </row>
    <row r="43" spans="1:3" ht="56.25" customHeight="1">
      <c r="A43" s="14"/>
      <c r="B43" s="14"/>
      <c r="C43" s="14"/>
    </row>
    <row r="44" spans="1:3" ht="56.25" customHeight="1">
      <c r="A44" s="14"/>
      <c r="B44" s="14"/>
      <c r="C44" s="14"/>
    </row>
    <row r="45" spans="1:3" ht="56.25" customHeight="1">
      <c r="A45" s="14"/>
      <c r="B45" s="14"/>
      <c r="C45" s="14"/>
    </row>
    <row r="46" spans="1:3" ht="56.25" customHeight="1">
      <c r="A46" s="14"/>
      <c r="B46" s="14"/>
      <c r="C46" s="14"/>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row r="1000" spans="1:3" ht="56.25" customHeight="1">
      <c r="A1000" s="14"/>
      <c r="B1000" s="14"/>
      <c r="C1000" s="14"/>
    </row>
  </sheetData>
  <mergeCells count="1">
    <mergeCell ref="A1:C1"/>
  </mergeCells>
  <hyperlinks>
    <hyperlink ref="B3" r:id="rId1" display="http://www.consiglioveneto.it/crvportal/leggi/2000/00lr0001.html?numLegge=1&amp;annoLegge=2000&amp;tipoLegge=Alr"/>
    <hyperlink ref="C3" r:id="rId2" display="https://www.venetosviluppo.it/alfresco/service/prodatt/Finanziamenti/LR_2000_01/Mod_FEM_LR0100_001 Scheda internet Imp Femm.pdf"/>
    <hyperlink ref="B4" r:id="rId3" display="http://www.consiglioveneto.it/crvportal/leggi/1999/99lr0057.html?numLegge=57&amp;annoLegge=1999&amp;tipoLegge=Alr"/>
    <hyperlink ref="C4" r:id="rId4" display="http://bur.regione.veneto.it/BurvServices/Pubblica/DettaglioDgr.aspx?id=202102"/>
    <hyperlink ref="B5" r:id="rId5" display="http://www.consiglioveneto.it/crvportal/leggi/2009/09lr0003.html?numLegge=3&amp;annoLegge=2009&amp;tipoLegge=Alr"/>
    <hyperlink ref="C5" r:id="rId6" display="http://bur.regione.veneto.it/BurvServices/Pubblica/DettaglioDgr.aspx?id=297135"/>
    <hyperlink ref="B6" r:id="rId7" display="http://bur.regione.veneto.it/BurvServices/Pubblica/DettaglioDecretoPGR.aspx?id=302501"/>
    <hyperlink ref="C6" r:id="rId8" display="http://bur.regione.veneto.it/BurvServices/pubblica/DettaglioDgr.aspx?id=305341"/>
    <hyperlink ref="B7" r:id="rId9" display="http://www.cliclavoroveneto.it/documents/103901/1337410/Bando+reti+impresa+Veneto+Sardegna.pdf/d2f86079-60af-4cb1-846d-8b56671c86d4"/>
    <hyperlink ref="C7" r:id="rId10" display="http://www.cliclavoroveneto.it/documents/103901/1337410/Bando+reti+impresa+Veneto+Sardegna.pdf/d2f86079-60af-4cb1-846d-8b56671c86d4"/>
    <hyperlink ref="B8" r:id="rId11" display="http://bur.regione.veneto.it/BurvServices/Pubblica/DettaglioDgr.aspx?id=261021"/>
    <hyperlink ref="C8" r:id="rId12" display="http://bur.regione.veneto.it/BurvServices/pubblica/DettaglioDecreto.aspx?id=292069"/>
    <hyperlink ref="B9" r:id="rId13" display="http://www.consiglioveneto.it/crvportal/leggi/2007/07lr0009.html?numLegge=9&amp;annoLegge=2007&amp;tipoLegge=Alr"/>
    <hyperlink ref="C9" r:id="rId14" display="http://bur.regione.veneto.it/BurvServices/pubblica/DettaglioDgr.aspx?id=269047"/>
    <hyperlink ref="B10" r:id="rId15" display="http://www.consiglioveneto.it/crvportal/leggi/2013/13lr0003.html?numLegge=3&amp;annoLegge=2013&amp;tipoLegge=Alr"/>
    <hyperlink ref="C10" r:id="rId16" display="http://bur.regione.veneto.it/BurvServices/pubblica/DettaglioAvviso.aspx?id=273879"/>
    <hyperlink ref="B11" r:id="rId17" display="http://www.consiglioveneto.it/crvportal/leggi/2001/01lr0005.html?numLegge=5&amp;annoLegge=2001&amp;tipoLegge=Alr"/>
    <hyperlink ref="C11" r:id="rId18" display="http://bur.regione.veneto.it/BurvServices/Pubblica/DettaglioDgr.aspx?id=239656"/>
    <hyperlink ref="B12" r:id="rId19" display="http://www.lavoro.gov.it/sicurezzalavoro/documents/tu 81-08 - ed. ottobre 2013.pdf"/>
    <hyperlink ref="C12" r:id="rId20" display="http://bur.regione.veneto.it/BurvServices/pubblica/DettaglioDgr.aspx?id=251612"/>
    <hyperlink ref="B13" r:id="rId21" display="http://www.consiglioveneto.it/crvportal/leggi/2007/07lr0009.html?numLegge=9&amp;annoLegge=2007&amp;tipoLegge=Alr"/>
    <hyperlink ref="C13" r:id="rId22" display="http://bur.regione.veneto.it/BurvServices/pubblica/DettaglioDgr.aspx?id=259953"/>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C1002"/>
  <sheetViews>
    <sheetView workbookViewId="0">
      <selection sqref="A1:C1"/>
    </sheetView>
  </sheetViews>
  <sheetFormatPr defaultColWidth="46.85546875" defaultRowHeight="56.25" customHeight="1"/>
  <sheetData>
    <row r="1" spans="1:3" ht="45" customHeight="1">
      <c r="A1" s="69" t="s">
        <v>399</v>
      </c>
      <c r="B1" s="53"/>
      <c r="C1" s="53"/>
    </row>
    <row r="2" spans="1:3" ht="56.25" customHeight="1">
      <c r="A2" s="47" t="s">
        <v>1</v>
      </c>
      <c r="B2" s="2" t="s">
        <v>2</v>
      </c>
      <c r="C2" s="2" t="s">
        <v>3</v>
      </c>
    </row>
    <row r="3" spans="1:3" ht="56.25" customHeight="1">
      <c r="A3" s="8" t="s">
        <v>400</v>
      </c>
      <c r="B3" s="4" t="str">
        <f>HYPERLINK("http://bur.regione.veneto.it/BurvServices/Pubblica/DettaglioDgr.aspx?id=273155","Bur n. 41 del 18 aprile 2014 Dgr.  n. 556 del 15 aprile 2014")</f>
        <v>Bur n. 41 del 18 aprile 2014 Dgr.  n. 556 del 15 aprile 2014</v>
      </c>
      <c r="C3" s="4" t="str">
        <f>HYPERLINK("http://bur.regione.veneto.it/BurvServices/pubblica/DettaglioDecreto.aspx?id=313634","Bur n. 121 del 24 dicembre 2015  Decreto del Direttore del Dipartimento Turismo n. 4 del 16 dicembre 2015")</f>
        <v>Bur n. 121 del 24 dicembre 2015  Decreto del Direttore del Dipartimento Turismo n. 4 del 16 dicembre 2015</v>
      </c>
    </row>
    <row r="4" spans="1:3" ht="56.25" customHeight="1">
      <c r="A4" s="48" t="s">
        <v>111</v>
      </c>
      <c r="B4" s="4" t="str">
        <f>HYPERLINK("http://www.consiglioveneto.it/crvportal/leggi/2000/00lr0001.html?numLegge=1&amp;annoLegge=2000&amp;tipoLegge=Alr","Legge regionale 20 gennaio 2000, n. 1")</f>
        <v>Legge regionale 20 gennaio 2000, n. 1</v>
      </c>
      <c r="C4" s="4" t="str">
        <f>HYPERLINK("https://www.venetosviluppo.it/alfresco/service/prodatt/Finanziamenti/LR_2000_01/Mod_FEM_LR0100_001%20Scheda%20internet%20Imp%20Femm.pdf","BUR n. 113 del 24 dicembre 2013
DGR n. 2216 del 3 dicembre 2013")</f>
        <v>BUR n. 113 del 24 dicembre 2013
DGR n. 2216 del 3 dicembre 2013</v>
      </c>
    </row>
    <row r="5" spans="1:3" ht="56.25" customHeight="1">
      <c r="A5" s="48" t="s">
        <v>112</v>
      </c>
      <c r="B5" s="4" t="str">
        <f>HYPERLINK("http://www.consiglioveneto.it/crvportal/leggi/1999/99lr0057.html?numLegge=57&amp;annoLegge=1999&amp;tipoLegge=Alr","Legge regionale 24 dicembre 1999, n. 57")</f>
        <v>Legge regionale 24 dicembre 1999, n. 57</v>
      </c>
      <c r="C5" s="4" t="str">
        <f>HYPERLINK("http://bur.regione.veneto.it/BurvServices/Pubblica/DettaglioDgr.aspx?id=202102","Bur n. 1 del 01/1/2008, Dgr n. 3929 del 04/12/2007")</f>
        <v>Bur n. 1 del 01/1/2008, Dgr n. 3929 del 04/12/2007</v>
      </c>
    </row>
    <row r="6" spans="1:3" ht="56.25" customHeight="1">
      <c r="A6" s="45" t="s">
        <v>401</v>
      </c>
      <c r="B6" s="4" t="str">
        <f>HYPERLINK("http://www.consiglioveneto.it/crvportal/leggi/2013/13lr0011.html?numLegge=11&amp;annoLegge=2013&amp;tipoLegge=Alr","Legge regionale 14 giugno 2013, n. 11")</f>
        <v>Legge regionale 14 giugno 2013, n. 11</v>
      </c>
      <c r="C6" s="4" t="str">
        <f>HYPERLINK("http://bur.regione.veneto.it/BurvServices/Pubblica/DettaglioDgr.aspx?id=310685","Bur n. 110 del 20 novembre 2015 Dgr.  n. 1540 del 03 novembre 2015")</f>
        <v>Bur n. 110 del 20 novembre 2015 Dgr.  n. 1540 del 03 novembre 2015</v>
      </c>
    </row>
    <row r="7" spans="1:3" ht="56.25" customHeight="1">
      <c r="A7" s="48" t="s">
        <v>402</v>
      </c>
      <c r="B7" s="4" t="str">
        <f>HYPERLINK("http://www.consiglioveneto.it/crvportal/leggi/2002/02lr0033.html?numLegge=33&amp;annoLegge=2002&amp;tipoLegge=Alr","Legge regionale 4 novembre 2002, n. 33 - art. 21")</f>
        <v>Legge regionale 4 novembre 2002, n. 33 - art. 21</v>
      </c>
      <c r="C7" s="4" t="str">
        <f>HYPERLINK("http://bur.regione.veneto.it/BurvServices/pubblica/DettaglioDgr.aspx?id=258588","Bur n. 84 del 04 ottobre 2013
Dgr.1691 del 24 settembre 2013
")</f>
        <v xml:space="preserve">Bur n. 84 del 04 ottobre 2013
Dgr.1691 del 24 settembre 2013
</v>
      </c>
    </row>
    <row r="8" spans="1:3" ht="56.25" customHeight="1">
      <c r="A8" s="48" t="s">
        <v>403</v>
      </c>
      <c r="B8" s="4" t="str">
        <f>HYPERLINK("http://www.consiglioveneto.it/crvportal/leggi/2002/02lr0033.html?numLegge=33&amp;annoLegge=2002&amp;tipoLegge=Alr","Legge regionale 4 novembre 2002, n. 33 art. 15, comma 1, della ")</f>
        <v xml:space="preserve">Legge regionale 4 novembre 2002, n. 33 art. 15, comma 1, della </v>
      </c>
      <c r="C8" s="4" t="str">
        <f>HYPERLINK("http://bur.regione.veneto.it/BurvServices/pubblica/DettaglioDgr.aspx?id=249947","Bur n. 46 del 31 maggio 2013
Dgr. n. 703 del 14 maggio 2013
")</f>
        <v xml:space="preserve">Bur n. 46 del 31 maggio 2013
Dgr. n. 703 del 14 maggio 2013
</v>
      </c>
    </row>
    <row r="9" spans="1:3" ht="56.25" customHeight="1">
      <c r="A9" s="48" t="s">
        <v>404</v>
      </c>
      <c r="B9" s="4" t="str">
        <f>HYPERLINK("http://www.consiglioveneto.it/crvportal/leggi/2002/02lr0033.html?numLegge=33&amp;annoLegge=2002&amp;tipoLegge=Alr","Legge Regionale 4 novembre 2002, n. 33 ")</f>
        <v xml:space="preserve">Legge Regionale 4 novembre 2002, n. 33 </v>
      </c>
      <c r="C9" s="4" t="str">
        <f>HYPERLINK("http://bur.regione.veneto.it/BurvServices/Pubblica/DettaglioDgr.aspx?id=238821","Bur n. 24 del 30 marzo 2012
Dgr. n. 400 del 16 marzo 2012
(modifiche ed integrazioni alla Dgr. 898/2011)")</f>
        <v>Bur n. 24 del 30 marzo 2012
Dgr. n. 400 del 16 marzo 2012
(modifiche ed integrazioni alla Dgr. 898/2011)</v>
      </c>
    </row>
    <row r="10" spans="1:3" ht="56.25" customHeight="1">
      <c r="A10" s="48" t="s">
        <v>405</v>
      </c>
      <c r="B10" s="4" t="str">
        <f>HYPERLINK("http://www.consiglioveneto.it/crvportal/leggi/2002/02lr0033.html?numLegge=33&amp;annoLegge=2002&amp;tipoLegge=Alr","Legge regionale 4 novembre 2002, n. 33 artt. 101 - 102 - 103 - 104")</f>
        <v>Legge regionale 4 novembre 2002, n. 33 artt. 101 - 102 - 103 - 104</v>
      </c>
      <c r="C10" s="4" t="str">
        <f>HYPERLINK("http://bur.regione.veneto.it/BurvServices/Pubblica/DettaglioDgr.aspx?id=240892","Bur n. 52 del 06 luglio 2012
Dgr.. 1204 del 25 giugno 2012
")</f>
        <v xml:space="preserve">Bur n. 52 del 06 luglio 2012
Dgr.. 1204 del 25 giugno 2012
</v>
      </c>
    </row>
    <row r="11" spans="1:3" ht="56.25" customHeight="1">
      <c r="A11" s="48" t="s">
        <v>102</v>
      </c>
      <c r="B11" s="4" t="str">
        <f>HYPERLINK("http://www.consiglioveneto.it/crvportal/leggi/1992/92lr0019.html?numLegge=19&amp;annoLegge=1992&amp;tipoLegge=Alr","Legge regionale 3 luglio 1992, n. 19")</f>
        <v>Legge regionale 3 luglio 1992, n. 19</v>
      </c>
      <c r="C11" s="4" t="str">
        <f>HYPERLINK("http://bur.regione.veneto.it/BurvServices/pubblica/DettaglioDecreto.aspx?id=309942","Bur n. 106 del 06 novembre 2015
Decreto DEL DIRETTORE DELLA SEZIONE ECONOMIA E SVILUPPO MONTANO n. 75 del 21 agosto 2015
")</f>
        <v xml:space="preserve">Bur n. 106 del 06 novembre 2015
Decreto DEL DIRETTORE DELLA SEZIONE ECONOMIA E SVILUPPO MONTANO n. 75 del 21 agosto 2015
</v>
      </c>
    </row>
    <row r="12" spans="1:3" ht="56.25" customHeight="1">
      <c r="A12" s="48" t="s">
        <v>406</v>
      </c>
      <c r="B12" s="4" t="str">
        <f>HYPERLINK("http://www.consiglioveneto.it/crvportal/leggi/2002/02lr0033.html?numLegge=33&amp;annoLegge=2002&amp;tipoLegge=Alr","Legge Regionale 4 novembre 2002, n. 33, articoli articoli 3, 9, 10 e 11.")</f>
        <v>Legge Regionale 4 novembre 2002, n. 33, articoli articoli 3, 9, 10 e 11.</v>
      </c>
      <c r="C12" s="4" t="str">
        <f>HYPERLINK("http://bur.regione.veneto.it/BurvServices/pubblica/DettaglioDgr.aspx?id=260204","
Bur n. 94 del 05 novembre 2013
Dgr.  1868 del 15 ottobre 2013")</f>
        <v xml:space="preserve">
Bur n. 94 del 05 novembre 2013
Dgr.  1868 del 15 ottobre 2013</v>
      </c>
    </row>
    <row r="13" spans="1:3" ht="56.25" customHeight="1">
      <c r="A13" s="48" t="s">
        <v>407</v>
      </c>
      <c r="B13" s="4" t="str">
        <f>HYPERLINK("http://www.consiglioveneto.it/crvportal/leggi/2013/13lr0011.html?numLegge=11&amp;annoLegge=2013&amp;tipoLegge=Alr","Legge regionale 14 giugno 2013, n.11")</f>
        <v>Legge regionale 14 giugno 2013, n.11</v>
      </c>
      <c r="C13" s="4" t="str">
        <f>HYPERLINK("http://bur.regione.veneto.it/BurvServices/pubblica/DettaglioDgr.aspx?id=279018","Bur n. 80 del 19 agosto 2014
Dgr.n. 1362 del 28 luglio 2014
")</f>
        <v xml:space="preserve">Bur n. 80 del 19 agosto 2014
Dgr.n. 1362 del 28 luglio 2014
</v>
      </c>
    </row>
    <row r="14" spans="1:3" ht="56.25" customHeight="1">
      <c r="A14" s="48" t="s">
        <v>408</v>
      </c>
      <c r="B14" s="4" t="str">
        <f>HYPERLINK("http://www.consiglioveneto.it/crvportal/leggi/2013/13lr0011.html?numLegge=11&amp;annoLegge=2013&amp;tipoLegge=Alr","Legge regionale 14 giugno 2013, n. 11")</f>
        <v>Legge regionale 14 giugno 2013, n. 11</v>
      </c>
      <c r="C14" s="4" t="str">
        <f>HYPERLINK("http://bur.regione.veneto.it/BurvServices/pubblica/DettaglioDecreto.aspx?id=294926","Bur n. 33 del 07 aprile 2015
Decreto DEL DIRETTORE DELLA SEZIONE PROMOZIONE TURISTICA INTEGRATA n. 169 del 19 dicembre 2014")</f>
        <v>Bur n. 33 del 07 aprile 2015
Decreto DEL DIRETTORE DELLA SEZIONE PROMOZIONE TURISTICA INTEGRATA n. 169 del 19 dicembre 2014</v>
      </c>
    </row>
    <row r="15" spans="1:3" ht="56.25" customHeight="1">
      <c r="A15" s="48" t="s">
        <v>409</v>
      </c>
      <c r="B15" s="4" t="str">
        <f>HYPERLINK("http://www.consiglioveneto.it/crvportal/leggi/2013/13lr0011.html?numLegge=11&amp;annoLegge=2013&amp;tipoLegge=Alr","Legge regionale 14 giugno 2013, n.11, art. 42, c. 4")</f>
        <v>Legge regionale 14 giugno 2013, n.11, art. 42, c. 4</v>
      </c>
      <c r="C15" s="4" t="str">
        <f>HYPERLINK("http://bur.regione.veneto.it/BurvServices/pubblica/DettaglioDgr.aspx?id=289651","Bur n. 4 del 09 gennaio 2015
Dgr. n. 2548 del 23 dicembre 2014")</f>
        <v>Bur n. 4 del 09 gennaio 2015
Dgr. n. 2548 del 23 dicembre 2014</v>
      </c>
    </row>
    <row r="16" spans="1:3" ht="56.25" customHeight="1">
      <c r="A16" s="48" t="s">
        <v>410</v>
      </c>
      <c r="B16" s="4" t="str">
        <f>HYPERLINK("http://bur.regione.veneto.it/BurvServices/Pubblica/DettaglioDgr.aspx?id=225935","Bur n. 63 del 03 agosto 2010
Dgr. n. 1807 del 13 luglio 2010")</f>
        <v>Bur n. 63 del 03 agosto 2010
Dgr. n. 1807 del 13 luglio 2010</v>
      </c>
      <c r="C16" s="4" t="str">
        <f>HYPERLINK("http://bur.regione.veneto.it/BurvServices/pubblica/DettaglioDgr.aspx?id=263048","Bur n. 109 del 17 dicembre 2013
Dgr. n. 2098 del 19 novembre 2013")</f>
        <v>Bur n. 109 del 17 dicembre 2013
Dgr. n. 2098 del 19 novembre 2013</v>
      </c>
    </row>
    <row r="17" spans="1:3" ht="56.25" customHeight="1">
      <c r="A17" s="48" t="s">
        <v>147</v>
      </c>
      <c r="B17" s="4" t="str">
        <f>HYPERLINK("http://www.consiglioveneto.it/crvportal/leggi/2013/13lr0011.html?numLegge=11&amp;annoLegge=2013&amp;tipoLegge=Alr","Legge regionale 14 giugno 2013, n.11")</f>
        <v>Legge regionale 14 giugno 2013, n.11</v>
      </c>
      <c r="C17" s="4" t="str">
        <f>HYPERLINK("http://bur.regione.veneto.it/BurvServices/pubblica/DettaglioDgr.aspx?id=281552","Bur n. 91 del 19 settembre 2014
Dgr. n. 1639 del 09 settembre 2014")</f>
        <v>Bur n. 91 del 19 settembre 2014
Dgr. n. 1639 del 09 settembre 2014</v>
      </c>
    </row>
    <row r="18" spans="1:3" ht="56.25" customHeight="1">
      <c r="A18" s="48" t="s">
        <v>145</v>
      </c>
      <c r="B18" s="4" t="str">
        <f>HYPERLINK("http://www.consiglioveneto.it/crvportal/leggi/2013/13lr0011.html?numLegge=11&amp;annoLegge=2013&amp;tipoLegge=Alr","Legge regionale 14 giugno 2013, n.11, art. 48 e 41")</f>
        <v>Legge regionale 14 giugno 2013, n.11, art. 48 e 41</v>
      </c>
      <c r="C18" s="4" t="str">
        <f>HYPERLINK("http://bur.regione.veneto.it/BurvServices/pubblica/DettaglioDgr.aspx?id=282624","Bur n. 95 del 03 ottobre 2014
Dgr. n. 1790 del 29 settembre 2014")</f>
        <v>Bur n. 95 del 03 ottobre 2014
Dgr. n. 1790 del 29 settembre 2014</v>
      </c>
    </row>
    <row r="19" spans="1:3" ht="56.25" customHeight="1">
      <c r="A19" s="48" t="s">
        <v>125</v>
      </c>
      <c r="B19" s="4" t="str">
        <f>HYPERLINK("http://www.consiglioveneto.it/crvportal/leggi/2003/03lr0002.html?numLegge=2&amp;annoLegge=2003&amp;tipoLegge=Alr","Legge regionale 9 gennaio 2003, n. 2")</f>
        <v>Legge regionale 9 gennaio 2003, n. 2</v>
      </c>
      <c r="C19" s="22" t="str">
        <f>HYPERLINK("http://bur.regione.veneto.it/BurvServices/pubblica/DettaglioDgr.aspx?id=279905","Bur n. 82 del 22 agosto 2014
Dgr.  n. 1395 del 05 agosto 2014")</f>
        <v>Bur n. 82 del 22 agosto 2014
Dgr.  n. 1395 del 05 agosto 2014</v>
      </c>
    </row>
    <row r="20" spans="1:3" ht="56.25" customHeight="1">
      <c r="A20" s="48" t="s">
        <v>411</v>
      </c>
      <c r="B20" s="4" t="str">
        <f>HYPERLINK("http://www.consiglioveneto.it/crvportal/leggi/2013/13lr0011.html?numLegge=11&amp;annoLegge=2013&amp;tipoLegge=Alr","Legge regionale 14 giugno 2013, n.11, art. 27, comma 2, lett. e). ")</f>
        <v xml:space="preserve">Legge regionale 14 giugno 2013, n.11, art. 27, comma 2, lett. e). </v>
      </c>
      <c r="C20" s="4" t="str">
        <f>HYPERLINK("http://bur.regione.veneto.it/BurvServices/Pubblica/DettaglioDgr.aspx?id=276730","Bur n. 63 del 27 giugno 2014
Dgr. 999 del 17 giugno 2014")</f>
        <v>Bur n. 63 del 27 giugno 2014
Dgr. 999 del 17 giugno 2014</v>
      </c>
    </row>
    <row r="21" spans="1:3" ht="56.25" customHeight="1">
      <c r="A21" s="48" t="s">
        <v>412</v>
      </c>
      <c r="B21" s="4" t="str">
        <f>HYPERLINK("http://www.consiglioveneto.it/crvportal/leggi/2002/02lr0033.html?numLegge=33&amp;annoLegge=2002&amp;tipoLegge=Alr","Legge regionale 4 novembre 2002, n. 33 - art. 15")</f>
        <v>Legge regionale 4 novembre 2002, n. 33 - art. 15</v>
      </c>
      <c r="C21" s="4" t="str">
        <f>HYPERLINK("http://bur.regione.veneto.it/BurvServices/pubblica/DettaglioDgr.aspx?id=260201","Bur n. 94 del 05 novembre 2013
Dgr. n. 1865 del 15 ottobre 2013")</f>
        <v>Bur n. 94 del 05 novembre 2013
Dgr. n. 1865 del 15 ottobre 2013</v>
      </c>
    </row>
    <row r="22" spans="1:3" ht="56.25" customHeight="1">
      <c r="A22" s="48" t="s">
        <v>413</v>
      </c>
      <c r="B22" s="4" t="str">
        <f>HYPERLINK("http://www.consiglioveneto.it/crvportal/leggi/2002/02lr0033.html?numLegge=33&amp;annoLegge=2002&amp;tipoLegge=Alr","Legge Regionale 4 novembre 2002, n. 33 ")</f>
        <v xml:space="preserve">Legge Regionale 4 novembre 2002, n. 33 </v>
      </c>
      <c r="C22" s="4" t="str">
        <f>HYPERLINK("http://bur.regione.veneto.it/BurvServices/Pubblica/DettaglioDgr.aspx?id=223318","Bur n. 31 del 13/04/2010 Dgr n. 756 del 15/03/2010
")</f>
        <v xml:space="preserve">Bur n. 31 del 13/04/2010 Dgr n. 756 del 15/03/2010
</v>
      </c>
    </row>
    <row r="23" spans="1:3" ht="56.25" customHeight="1">
      <c r="A23" s="48" t="s">
        <v>414</v>
      </c>
      <c r="B23" s="4" t="str">
        <f>HYPERLINK("http://www.consiglioveneto.it/crvportal/leggi/2002/02lr0033.html?numLegge=33&amp;annoLegge=2002&amp;tipoLegge=Alr","Legge regionale 4 novembre 2002, n. 33 artt. 101 e 102")</f>
        <v>Legge regionale 4 novembre 2002, n. 33 artt. 101 e 102</v>
      </c>
      <c r="C23" s="4" t="str">
        <f>HYPERLINK("http://bur.regione.veneto.it/BurvServices/Pubblica/DettaglioDgr.aspx?id=220603","
Bur n. 105 del 25/12/2009
Dgr. 3626 del 30 novembre 2009
")</f>
        <v xml:space="preserve">
Bur n. 105 del 25/12/2009
Dgr. 3626 del 30 novembre 2009
</v>
      </c>
    </row>
    <row r="24" spans="1:3" ht="56.25" customHeight="1">
      <c r="A24" s="48" t="s">
        <v>415</v>
      </c>
      <c r="B24" s="4" t="str">
        <f>HYPERLINK("http://www.consiglioveneto.it/crvportal/leggi/2012/12lr0013.html?numLegge=13&amp;annoLegge=2012&amp;tipoLegge=Alr","Legge regionale 6 aprile 2012, n. 13  - art.33")</f>
        <v>Legge regionale 6 aprile 2012, n. 13  - art.33</v>
      </c>
      <c r="C24" s="4" t="str">
        <f>HYPERLINK("http://bur.regione.veneto.it/BurvServices/pubblica/DettaglioDgr.aspx?id=259930","Bur n. 88 del 18 ottobre 2013
Dgr. n. 1863 del 15 ottobre 2013")</f>
        <v>Bur n. 88 del 18 ottobre 2013
Dgr. n. 1863 del 15 ottobre 2013</v>
      </c>
    </row>
    <row r="25" spans="1:3" ht="56.25" customHeight="1">
      <c r="A25" s="48" t="s">
        <v>416</v>
      </c>
      <c r="B25" s="4" t="str">
        <f>HYPERLINK("http://www.consiglioveneto.it/crvportal/leggi/2008/08lr0021.html?numLegge=21&amp;annoLegge=2008&amp;tipoLegge=Alr","Legge regionale 21 novembre 2008, n.21 art.16 ")</f>
        <v xml:space="preserve">Legge regionale 21 novembre 2008, n.21 art.16 </v>
      </c>
      <c r="C25" s="4" t="str">
        <f>HYPERLINK("http://bur.regione.veneto.it/BurvServices/pubblica/DettaglioDgr.aspx?id=253772","Bur n. 65 del 02 agosto 2013
Dgr. n.  n. 1258 del 16 luglio 2013")</f>
        <v>Bur n. 65 del 02 agosto 2013
Dgr. n.  n. 1258 del 16 luglio 2013</v>
      </c>
    </row>
    <row r="26" spans="1:3" ht="56.25" customHeight="1">
      <c r="A26" s="48" t="s">
        <v>417</v>
      </c>
      <c r="B26" s="4" t="str">
        <f>HYPERLINK("http://www.consiglioveneto.it/crvportal/leggi/2002/02lr0033.html?numLegge=33&amp;annoLegge=2002&amp;tipoLegge=Alr","Legge regionale 4 novembre 2002, n. 33")</f>
        <v>Legge regionale 4 novembre 2002, n. 33</v>
      </c>
      <c r="C26" s="4" t="str">
        <f>HYPERLINK("http://bur.regione.veneto.it/BurvServices/Pubblica/DettaglioDgr.aspx?id=225541","Bur n. 56 del 09/07/2010 Dgr n. 1714 del 29/06/2010
")</f>
        <v xml:space="preserve">Bur n. 56 del 09/07/2010 Dgr n. 1714 del 29/06/2010
</v>
      </c>
    </row>
    <row r="27" spans="1:3" ht="56.25" customHeight="1">
      <c r="A27" s="48" t="s">
        <v>418</v>
      </c>
      <c r="B27" s="4" t="str">
        <f>HYPERLINK("http://www.consiglioveneto.it/crvportal/leggi/2002/02lr0033.html?numLegge=33&amp;annoLegge=2002&amp;tipoLegge=Alr","Legge regionale 4 novembre 2002,n. 33,art. 97 e 98")</f>
        <v>Legge regionale 4 novembre 2002,n. 33,art. 97 e 98</v>
      </c>
      <c r="C27" s="4" t="str">
        <f>HYPERLINK("http://bur.regione.veneto.it/BurvServices/Pubblica/DettaglioDgr.aspx?id=220995","Bur n. 1 del 1/01/2010 Dgr n. 3938 del 22/12/2009")</f>
        <v>Bur n. 1 del 1/01/2010 Dgr n. 3938 del 22/12/2009</v>
      </c>
    </row>
    <row r="28" spans="1:3" ht="56.25" customHeight="1">
      <c r="A28" s="48" t="s">
        <v>419</v>
      </c>
      <c r="B28" s="4" t="str">
        <f>HYPERLINK("http://www.consiglioveneto.it/crvportal/leggi/2002/02lr0033.html?numLegge=33&amp;annoLegge=2002&amp;tipoLegge=Alr","Legge regionale 4 novembre 2002, n. 33 art. 8")</f>
        <v>Legge regionale 4 novembre 2002, n. 33 art. 8</v>
      </c>
      <c r="C28" s="4" t="str">
        <f>HYPERLINK("http://bur.regione.veneto.it/BurvServices/Pubblica/DettaglioDgr.aspx?id=210097","Bur n. 88 del 24/10/2008, Dgr n. 2906 del 14/10/2008")</f>
        <v>Bur n. 88 del 24/10/2008, Dgr n. 2906 del 14/10/2008</v>
      </c>
    </row>
    <row r="29" spans="1:3" ht="56.25" customHeight="1">
      <c r="A29" s="48" t="s">
        <v>420</v>
      </c>
      <c r="B29" s="4" t="str">
        <f>HYPERLINK("http://www.mincomes.it/strumenti/capitolo_a/83_89.htm","Legge 21 febbraio 1989, n. 83")</f>
        <v>Legge 21 febbraio 1989, n. 83</v>
      </c>
      <c r="C29" s="4" t="str">
        <f>HYPERLINK("http://bur.regione.veneto.it/BurvServices/Pubblica/DettaglioDgr.aspx?id=225825&amp;highlight=true","Bur n. 60 del 23 luglio 2010
Dgr. n. 1774 del 06 luglio 2010
")</f>
        <v xml:space="preserve">Bur n. 60 del 23 luglio 2010
Dgr. n. 1774 del 06 luglio 2010
</v>
      </c>
    </row>
    <row r="30" spans="1:3" ht="56.25" customHeight="1">
      <c r="A30" s="48" t="s">
        <v>421</v>
      </c>
      <c r="B30" s="4" t="str">
        <f>HYPERLINK("http://www.consiglioveneto.it/crvportal/leggi/1980/80lr0016.html?numLegge=16&amp;annoLegge=1980&amp;tipoLegge=Alr","Legge regionale 14 marzo 1980, n. 16, art. 12")</f>
        <v>Legge regionale 14 marzo 1980, n. 16, art. 12</v>
      </c>
      <c r="C30" s="4" t="str">
        <f>HYPERLINK("http://bur.regione.veneto.it/BurvServices/Pubblica/DettaglioDgr.aspx?id=220684","Bur n. 105 del 25/12/2009 Dgr n. 3750 del 09/12/2009
")</f>
        <v xml:space="preserve">Bur n. 105 del 25/12/2009 Dgr n. 3750 del 09/12/2009
</v>
      </c>
    </row>
    <row r="31" spans="1:3" ht="56.25" customHeight="1">
      <c r="A31" s="48" t="s">
        <v>422</v>
      </c>
      <c r="B31" s="4" t="str">
        <f t="shared" ref="B31:B32" si="0">HYPERLINK("http://www.consiglioveneto.it/crvportal/leggi/1980/80lr0016.html?numLegge=16&amp;annoLegge=1980&amp;tipoLegge=Alr","Legge regionale 14 marzo 1980, n. 16")</f>
        <v>Legge regionale 14 marzo 1980, n. 16</v>
      </c>
      <c r="C31" s="4" t="str">
        <f>HYPERLINK("http://bur.regione.veneto.it/BurvServices/pubblica/DettaglioDecreto.aspx?id=294927","Bur n. 33 del 07 aprile 2015
Decreto DEL DIRETTORE DELLA SEZIONE PROMOZIONE TURISTICA INTEGRATA n. 170 del 23 dicembre 2014")</f>
        <v>Bur n. 33 del 07 aprile 2015
Decreto DEL DIRETTORE DELLA SEZIONE PROMOZIONE TURISTICA INTEGRATA n. 170 del 23 dicembre 2014</v>
      </c>
    </row>
    <row r="32" spans="1:3" ht="56.25" customHeight="1">
      <c r="A32" s="48" t="s">
        <v>423</v>
      </c>
      <c r="B32" s="4" t="str">
        <f t="shared" si="0"/>
        <v>Legge regionale 14 marzo 1980, n. 16</v>
      </c>
      <c r="C32" s="4" t="str">
        <f>HYPERLINK("http://bur.regione.veneto.it/BurvServices/Pubblica/DettaglioDgr.aspx?id=266743","Bur n. 14 del 04 febbraio 2014
Dgr.n. 2843 del 30 dicembre 2013")</f>
        <v>Bur n. 14 del 04 febbraio 2014
Dgr.n. 2843 del 30 dicembre 2013</v>
      </c>
    </row>
    <row r="33" spans="1:3" ht="56.25" customHeight="1">
      <c r="A33" s="48" t="s">
        <v>424</v>
      </c>
      <c r="B33" s="4" t="str">
        <f>HYPERLINK("http://www.consiglioveneto.it/crvportal/leggi/2000/00lr0017.html?numLegge=17&amp;annoLegge=2000&amp;tipoLegge=Alr","Legge regionale 7 settembre 2000, n. 17")</f>
        <v>Legge regionale 7 settembre 2000, n. 17</v>
      </c>
      <c r="C33" s="4" t="str">
        <f>HYPERLINK("http://bur.regione.veneto.it/BurvServices/Pubblica/DettaglioDgr.aspx?id=226333&amp;highlight=true","Bur n. 68 del 20/08/2010 Dgr. n. 2054 del 03/08/2010
")</f>
        <v xml:space="preserve">Bur n. 68 del 20/08/2010 Dgr. n. 2054 del 03/08/2010
</v>
      </c>
    </row>
    <row r="34" spans="1:3" ht="56.25" customHeight="1">
      <c r="A34" s="48" t="s">
        <v>425</v>
      </c>
      <c r="B34" s="18" t="str">
        <f>HYPERLINK("http://www.consiglioveneto.it/crvportal/leggi/1980/80lr0016.html?numLegge=16&amp;annoLegge=1980&amp;tipoLegge=Alr","Legge regionale 14 marzo 1980, n. 16.")</f>
        <v>Legge regionale 14 marzo 1980, n. 16.</v>
      </c>
      <c r="C34" s="18" t="str">
        <f>HYPERLINK("http://bur.regione.veneto.it/BurvServices/Pubblica/DettaglioDgr.aspx?id=225907","Bur n. 60 del 23/07/2010 Dgr  n. 1775 del 06/07/2010")</f>
        <v>Bur n. 60 del 23/07/2010 Dgr  n. 1775 del 06/07/2010</v>
      </c>
    </row>
    <row r="35" spans="1:3" ht="56.25" customHeight="1">
      <c r="A35" s="49"/>
      <c r="B35" s="14"/>
      <c r="C35" s="14"/>
    </row>
    <row r="36" spans="1:3" ht="56.25" customHeight="1">
      <c r="A36" s="49"/>
      <c r="B36" s="14"/>
      <c r="C36" s="14"/>
    </row>
    <row r="37" spans="1:3" ht="56.25" customHeight="1">
      <c r="A37" s="49"/>
      <c r="B37" s="14"/>
      <c r="C37" s="14"/>
    </row>
    <row r="38" spans="1:3" ht="56.25" customHeight="1">
      <c r="A38" s="49"/>
      <c r="B38" s="14"/>
      <c r="C38" s="14"/>
    </row>
    <row r="39" spans="1:3" ht="56.25" customHeight="1">
      <c r="A39" s="49"/>
      <c r="B39" s="14"/>
      <c r="C39" s="14"/>
    </row>
    <row r="40" spans="1:3" ht="56.25" customHeight="1">
      <c r="A40" s="49"/>
      <c r="B40" s="14"/>
      <c r="C40" s="14"/>
    </row>
    <row r="41" spans="1:3" ht="56.25" customHeight="1">
      <c r="A41" s="49"/>
      <c r="B41" s="14"/>
      <c r="C41" s="14"/>
    </row>
    <row r="42" spans="1:3" ht="56.25" customHeight="1">
      <c r="A42" s="49"/>
      <c r="B42" s="14"/>
      <c r="C42" s="14"/>
    </row>
    <row r="43" spans="1:3" ht="56.25" customHeight="1">
      <c r="A43" s="49"/>
      <c r="B43" s="14"/>
      <c r="C43" s="14"/>
    </row>
    <row r="44" spans="1:3" ht="56.25" customHeight="1">
      <c r="A44" s="49"/>
      <c r="B44" s="14"/>
      <c r="C44" s="14"/>
    </row>
    <row r="45" spans="1:3" ht="56.25" customHeight="1">
      <c r="A45" s="49"/>
      <c r="B45" s="14"/>
      <c r="C45" s="14"/>
    </row>
    <row r="46" spans="1:3" ht="56.25" customHeight="1">
      <c r="A46" s="49"/>
      <c r="B46" s="14"/>
      <c r="C46" s="14"/>
    </row>
    <row r="47" spans="1:3" ht="56.25" customHeight="1">
      <c r="A47" s="49"/>
      <c r="B47" s="14"/>
      <c r="C47" s="14"/>
    </row>
    <row r="48" spans="1:3" ht="56.25" customHeight="1">
      <c r="A48" s="49"/>
      <c r="B48" s="14"/>
      <c r="C48" s="14"/>
    </row>
    <row r="49" spans="1:3" ht="56.25" customHeight="1">
      <c r="A49" s="49"/>
      <c r="B49" s="14"/>
      <c r="C49" s="14"/>
    </row>
    <row r="50" spans="1:3" ht="56.25" customHeight="1">
      <c r="A50" s="49"/>
      <c r="B50" s="14"/>
      <c r="C50" s="14"/>
    </row>
    <row r="51" spans="1:3" ht="56.25" customHeight="1">
      <c r="A51" s="49"/>
      <c r="B51" s="14"/>
      <c r="C51" s="14"/>
    </row>
    <row r="52" spans="1:3" ht="56.25" customHeight="1">
      <c r="A52" s="49"/>
      <c r="B52" s="14"/>
      <c r="C52" s="14"/>
    </row>
    <row r="53" spans="1:3" ht="56.25" customHeight="1">
      <c r="A53" s="49"/>
      <c r="B53" s="14"/>
      <c r="C53" s="14"/>
    </row>
    <row r="54" spans="1:3" ht="56.25" customHeight="1">
      <c r="A54" s="49"/>
      <c r="B54" s="14"/>
      <c r="C54" s="14"/>
    </row>
    <row r="55" spans="1:3" ht="56.25" customHeight="1">
      <c r="A55" s="49"/>
      <c r="B55" s="14"/>
      <c r="C55" s="14"/>
    </row>
    <row r="56" spans="1:3" ht="56.25" customHeight="1">
      <c r="A56" s="49"/>
      <c r="B56" s="14"/>
      <c r="C56" s="14"/>
    </row>
    <row r="57" spans="1:3" ht="56.25" customHeight="1">
      <c r="A57" s="49"/>
      <c r="B57" s="14"/>
      <c r="C57" s="14"/>
    </row>
    <row r="58" spans="1:3" ht="56.25" customHeight="1">
      <c r="A58" s="49"/>
      <c r="B58" s="14"/>
      <c r="C58" s="14"/>
    </row>
    <row r="59" spans="1:3" ht="56.25" customHeight="1">
      <c r="A59" s="49"/>
      <c r="B59" s="14"/>
      <c r="C59" s="14"/>
    </row>
    <row r="60" spans="1:3" ht="56.25" customHeight="1">
      <c r="A60" s="49"/>
      <c r="B60" s="14"/>
      <c r="C60" s="14"/>
    </row>
    <row r="61" spans="1:3" ht="56.25" customHeight="1">
      <c r="A61" s="49"/>
      <c r="B61" s="14"/>
      <c r="C61" s="14"/>
    </row>
    <row r="62" spans="1:3" ht="56.25" customHeight="1">
      <c r="A62" s="49"/>
      <c r="B62" s="14"/>
      <c r="C62" s="14"/>
    </row>
    <row r="63" spans="1:3" ht="56.25" customHeight="1">
      <c r="A63" s="49"/>
      <c r="B63" s="14"/>
      <c r="C63" s="14"/>
    </row>
    <row r="64" spans="1:3" ht="56.25" customHeight="1">
      <c r="A64" s="49"/>
      <c r="B64" s="14"/>
      <c r="C64" s="14"/>
    </row>
    <row r="65" spans="1:3" ht="56.25" customHeight="1">
      <c r="A65" s="49"/>
      <c r="B65" s="14"/>
      <c r="C65" s="14"/>
    </row>
    <row r="66" spans="1:3" ht="56.25" customHeight="1">
      <c r="A66" s="49"/>
      <c r="B66" s="14"/>
      <c r="C66" s="14"/>
    </row>
    <row r="67" spans="1:3" ht="56.25" customHeight="1">
      <c r="A67" s="49"/>
      <c r="B67" s="14"/>
      <c r="C67" s="14"/>
    </row>
    <row r="68" spans="1:3" ht="56.25" customHeight="1">
      <c r="A68" s="49"/>
      <c r="B68" s="14"/>
      <c r="C68" s="14"/>
    </row>
    <row r="69" spans="1:3" ht="56.25" customHeight="1">
      <c r="A69" s="49"/>
      <c r="B69" s="14"/>
      <c r="C69" s="14"/>
    </row>
    <row r="70" spans="1:3" ht="56.25" customHeight="1">
      <c r="A70" s="49"/>
      <c r="B70" s="14"/>
      <c r="C70" s="14"/>
    </row>
    <row r="71" spans="1:3" ht="56.25" customHeight="1">
      <c r="A71" s="49"/>
      <c r="B71" s="14"/>
      <c r="C71" s="14"/>
    </row>
    <row r="72" spans="1:3" ht="56.25" customHeight="1">
      <c r="A72" s="49"/>
      <c r="B72" s="14"/>
      <c r="C72" s="14"/>
    </row>
    <row r="73" spans="1:3" ht="56.25" customHeight="1">
      <c r="A73" s="49"/>
      <c r="B73" s="14"/>
      <c r="C73" s="14"/>
    </row>
    <row r="74" spans="1:3" ht="56.25" customHeight="1">
      <c r="A74" s="49"/>
      <c r="B74" s="14"/>
      <c r="C74" s="14"/>
    </row>
    <row r="75" spans="1:3" ht="56.25" customHeight="1">
      <c r="A75" s="49"/>
      <c r="B75" s="14"/>
      <c r="C75" s="14"/>
    </row>
    <row r="76" spans="1:3" ht="56.25" customHeight="1">
      <c r="A76" s="49"/>
      <c r="B76" s="14"/>
      <c r="C76" s="14"/>
    </row>
    <row r="77" spans="1:3" ht="56.25" customHeight="1">
      <c r="A77" s="49"/>
      <c r="B77" s="14"/>
      <c r="C77" s="14"/>
    </row>
    <row r="78" spans="1:3" ht="56.25" customHeight="1">
      <c r="A78" s="49"/>
      <c r="B78" s="14"/>
      <c r="C78" s="14"/>
    </row>
    <row r="79" spans="1:3" ht="56.25" customHeight="1">
      <c r="A79" s="49"/>
      <c r="B79" s="14"/>
      <c r="C79" s="14"/>
    </row>
    <row r="80" spans="1:3" ht="56.25" customHeight="1">
      <c r="A80" s="49"/>
      <c r="B80" s="14"/>
      <c r="C80" s="14"/>
    </row>
    <row r="81" spans="1:3" ht="56.25" customHeight="1">
      <c r="A81" s="49"/>
      <c r="B81" s="14"/>
      <c r="C81" s="14"/>
    </row>
    <row r="82" spans="1:3" ht="56.25" customHeight="1">
      <c r="A82" s="49"/>
      <c r="B82" s="14"/>
      <c r="C82" s="14"/>
    </row>
    <row r="83" spans="1:3" ht="56.25" customHeight="1">
      <c r="A83" s="49"/>
      <c r="B83" s="14"/>
      <c r="C83" s="14"/>
    </row>
    <row r="84" spans="1:3" ht="56.25" customHeight="1">
      <c r="A84" s="49"/>
      <c r="B84" s="14"/>
      <c r="C84" s="14"/>
    </row>
    <row r="85" spans="1:3" ht="56.25" customHeight="1">
      <c r="A85" s="49"/>
      <c r="B85" s="14"/>
      <c r="C85" s="14"/>
    </row>
    <row r="86" spans="1:3" ht="56.25" customHeight="1">
      <c r="A86" s="49"/>
      <c r="B86" s="14"/>
      <c r="C86" s="14"/>
    </row>
    <row r="87" spans="1:3" ht="56.25" customHeight="1">
      <c r="A87" s="49"/>
      <c r="B87" s="14"/>
      <c r="C87" s="14"/>
    </row>
    <row r="88" spans="1:3" ht="56.25" customHeight="1">
      <c r="A88" s="49"/>
      <c r="B88" s="14"/>
      <c r="C88" s="14"/>
    </row>
    <row r="89" spans="1:3" ht="56.25" customHeight="1">
      <c r="A89" s="49"/>
      <c r="B89" s="14"/>
      <c r="C89" s="14"/>
    </row>
    <row r="90" spans="1:3" ht="56.25" customHeight="1">
      <c r="A90" s="49"/>
      <c r="B90" s="14"/>
      <c r="C90" s="14"/>
    </row>
    <row r="91" spans="1:3" ht="56.25" customHeight="1">
      <c r="A91" s="49"/>
      <c r="B91" s="14"/>
      <c r="C91" s="14"/>
    </row>
    <row r="92" spans="1:3" ht="56.25" customHeight="1">
      <c r="A92" s="49"/>
      <c r="B92" s="14"/>
      <c r="C92" s="14"/>
    </row>
    <row r="93" spans="1:3" ht="56.25" customHeight="1">
      <c r="A93" s="49"/>
      <c r="B93" s="14"/>
      <c r="C93" s="14"/>
    </row>
    <row r="94" spans="1:3" ht="56.25" customHeight="1">
      <c r="A94" s="49"/>
      <c r="B94" s="14"/>
      <c r="C94" s="14"/>
    </row>
    <row r="95" spans="1:3" ht="56.25" customHeight="1">
      <c r="A95" s="49"/>
      <c r="B95" s="14"/>
      <c r="C95" s="14"/>
    </row>
    <row r="96" spans="1:3" ht="56.25" customHeight="1">
      <c r="A96" s="49"/>
      <c r="B96" s="14"/>
      <c r="C96" s="14"/>
    </row>
    <row r="97" spans="1:3" ht="56.25" customHeight="1">
      <c r="A97" s="49"/>
      <c r="B97" s="14"/>
      <c r="C97" s="14"/>
    </row>
    <row r="98" spans="1:3" ht="56.25" customHeight="1">
      <c r="A98" s="49"/>
      <c r="B98" s="14"/>
      <c r="C98" s="14"/>
    </row>
    <row r="99" spans="1:3" ht="56.25" customHeight="1">
      <c r="A99" s="49"/>
      <c r="B99" s="14"/>
      <c r="C99" s="14"/>
    </row>
    <row r="100" spans="1:3" ht="56.25" customHeight="1">
      <c r="A100" s="49"/>
      <c r="B100" s="14"/>
      <c r="C100" s="14"/>
    </row>
    <row r="101" spans="1:3" ht="56.25" customHeight="1">
      <c r="A101" s="49"/>
      <c r="B101" s="14"/>
      <c r="C101" s="14"/>
    </row>
    <row r="102" spans="1:3" ht="56.25" customHeight="1">
      <c r="A102" s="49"/>
      <c r="B102" s="14"/>
      <c r="C102" s="14"/>
    </row>
    <row r="103" spans="1:3" ht="56.25" customHeight="1">
      <c r="A103" s="49"/>
      <c r="B103" s="14"/>
      <c r="C103" s="14"/>
    </row>
    <row r="104" spans="1:3" ht="56.25" customHeight="1">
      <c r="A104" s="49"/>
      <c r="B104" s="14"/>
      <c r="C104" s="14"/>
    </row>
    <row r="105" spans="1:3" ht="56.25" customHeight="1">
      <c r="A105" s="49"/>
      <c r="B105" s="14"/>
      <c r="C105" s="14"/>
    </row>
    <row r="106" spans="1:3" ht="56.25" customHeight="1">
      <c r="A106" s="49"/>
      <c r="B106" s="14"/>
      <c r="C106" s="14"/>
    </row>
    <row r="107" spans="1:3" ht="56.25" customHeight="1">
      <c r="A107" s="49"/>
      <c r="B107" s="14"/>
      <c r="C107" s="14"/>
    </row>
    <row r="108" spans="1:3" ht="56.25" customHeight="1">
      <c r="A108" s="49"/>
      <c r="B108" s="14"/>
      <c r="C108" s="14"/>
    </row>
    <row r="109" spans="1:3" ht="56.25" customHeight="1">
      <c r="A109" s="49"/>
      <c r="B109" s="14"/>
      <c r="C109" s="14"/>
    </row>
    <row r="110" spans="1:3" ht="56.25" customHeight="1">
      <c r="A110" s="49"/>
      <c r="B110" s="14"/>
      <c r="C110" s="14"/>
    </row>
    <row r="111" spans="1:3" ht="56.25" customHeight="1">
      <c r="A111" s="49"/>
      <c r="B111" s="14"/>
      <c r="C111" s="14"/>
    </row>
    <row r="112" spans="1:3" ht="56.25" customHeight="1">
      <c r="A112" s="49"/>
      <c r="B112" s="14"/>
      <c r="C112" s="14"/>
    </row>
    <row r="113" spans="1:3" ht="56.25" customHeight="1">
      <c r="A113" s="49"/>
      <c r="B113" s="14"/>
      <c r="C113" s="14"/>
    </row>
    <row r="114" spans="1:3" ht="56.25" customHeight="1">
      <c r="A114" s="49"/>
      <c r="B114" s="14"/>
      <c r="C114" s="14"/>
    </row>
    <row r="115" spans="1:3" ht="56.25" customHeight="1">
      <c r="A115" s="49"/>
      <c r="B115" s="14"/>
      <c r="C115" s="14"/>
    </row>
    <row r="116" spans="1:3" ht="56.25" customHeight="1">
      <c r="A116" s="49"/>
      <c r="B116" s="14"/>
      <c r="C116" s="14"/>
    </row>
    <row r="117" spans="1:3" ht="56.25" customHeight="1">
      <c r="A117" s="49"/>
      <c r="B117" s="14"/>
      <c r="C117" s="14"/>
    </row>
    <row r="118" spans="1:3" ht="56.25" customHeight="1">
      <c r="A118" s="49"/>
      <c r="B118" s="14"/>
      <c r="C118" s="14"/>
    </row>
    <row r="119" spans="1:3" ht="56.25" customHeight="1">
      <c r="A119" s="49"/>
      <c r="B119" s="14"/>
      <c r="C119" s="14"/>
    </row>
    <row r="120" spans="1:3" ht="56.25" customHeight="1">
      <c r="A120" s="49"/>
      <c r="B120" s="14"/>
      <c r="C120" s="14"/>
    </row>
    <row r="121" spans="1:3" ht="56.25" customHeight="1">
      <c r="A121" s="49"/>
      <c r="B121" s="14"/>
      <c r="C121" s="14"/>
    </row>
    <row r="122" spans="1:3" ht="56.25" customHeight="1">
      <c r="A122" s="49"/>
      <c r="B122" s="14"/>
      <c r="C122" s="14"/>
    </row>
    <row r="123" spans="1:3" ht="56.25" customHeight="1">
      <c r="A123" s="49"/>
      <c r="B123" s="14"/>
      <c r="C123" s="14"/>
    </row>
    <row r="124" spans="1:3" ht="56.25" customHeight="1">
      <c r="A124" s="49"/>
      <c r="B124" s="14"/>
      <c r="C124" s="14"/>
    </row>
    <row r="125" spans="1:3" ht="56.25" customHeight="1">
      <c r="A125" s="49"/>
      <c r="B125" s="14"/>
      <c r="C125" s="14"/>
    </row>
    <row r="126" spans="1:3" ht="56.25" customHeight="1">
      <c r="A126" s="49"/>
      <c r="B126" s="14"/>
      <c r="C126" s="14"/>
    </row>
    <row r="127" spans="1:3" ht="56.25" customHeight="1">
      <c r="A127" s="49"/>
      <c r="B127" s="14"/>
      <c r="C127" s="14"/>
    </row>
    <row r="128" spans="1:3" ht="56.25" customHeight="1">
      <c r="A128" s="49"/>
      <c r="B128" s="14"/>
      <c r="C128" s="14"/>
    </row>
    <row r="129" spans="1:3" ht="56.25" customHeight="1">
      <c r="A129" s="49"/>
      <c r="B129" s="14"/>
      <c r="C129" s="14"/>
    </row>
    <row r="130" spans="1:3" ht="56.25" customHeight="1">
      <c r="A130" s="49"/>
      <c r="B130" s="14"/>
      <c r="C130" s="14"/>
    </row>
    <row r="131" spans="1:3" ht="56.25" customHeight="1">
      <c r="A131" s="49"/>
      <c r="B131" s="14"/>
      <c r="C131" s="14"/>
    </row>
    <row r="132" spans="1:3" ht="56.25" customHeight="1">
      <c r="A132" s="49"/>
      <c r="B132" s="14"/>
      <c r="C132" s="14"/>
    </row>
    <row r="133" spans="1:3" ht="56.25" customHeight="1">
      <c r="A133" s="49"/>
      <c r="B133" s="14"/>
      <c r="C133" s="14"/>
    </row>
    <row r="134" spans="1:3" ht="56.25" customHeight="1">
      <c r="A134" s="49"/>
      <c r="B134" s="14"/>
      <c r="C134" s="14"/>
    </row>
    <row r="135" spans="1:3" ht="56.25" customHeight="1">
      <c r="A135" s="49"/>
      <c r="B135" s="14"/>
      <c r="C135" s="14"/>
    </row>
    <row r="136" spans="1:3" ht="56.25" customHeight="1">
      <c r="A136" s="49"/>
      <c r="B136" s="14"/>
      <c r="C136" s="14"/>
    </row>
    <row r="137" spans="1:3" ht="56.25" customHeight="1">
      <c r="A137" s="49"/>
      <c r="B137" s="14"/>
      <c r="C137" s="14"/>
    </row>
    <row r="138" spans="1:3" ht="56.25" customHeight="1">
      <c r="A138" s="49"/>
      <c r="B138" s="14"/>
      <c r="C138" s="14"/>
    </row>
    <row r="139" spans="1:3" ht="56.25" customHeight="1">
      <c r="A139" s="49"/>
      <c r="B139" s="14"/>
      <c r="C139" s="14"/>
    </row>
    <row r="140" spans="1:3" ht="56.25" customHeight="1">
      <c r="A140" s="49"/>
      <c r="B140" s="14"/>
      <c r="C140" s="14"/>
    </row>
    <row r="141" spans="1:3" ht="56.25" customHeight="1">
      <c r="A141" s="49"/>
      <c r="B141" s="14"/>
      <c r="C141" s="14"/>
    </row>
    <row r="142" spans="1:3" ht="56.25" customHeight="1">
      <c r="A142" s="49"/>
      <c r="B142" s="14"/>
      <c r="C142" s="14"/>
    </row>
    <row r="143" spans="1:3" ht="56.25" customHeight="1">
      <c r="A143" s="49"/>
      <c r="B143" s="14"/>
      <c r="C143" s="14"/>
    </row>
    <row r="144" spans="1:3" ht="56.25" customHeight="1">
      <c r="A144" s="49"/>
      <c r="B144" s="14"/>
      <c r="C144" s="14"/>
    </row>
    <row r="145" spans="1:3" ht="56.25" customHeight="1">
      <c r="A145" s="49"/>
      <c r="B145" s="14"/>
      <c r="C145" s="14"/>
    </row>
    <row r="146" spans="1:3" ht="56.25" customHeight="1">
      <c r="A146" s="49"/>
      <c r="B146" s="14"/>
      <c r="C146" s="14"/>
    </row>
    <row r="147" spans="1:3" ht="56.25" customHeight="1">
      <c r="A147" s="49"/>
      <c r="B147" s="14"/>
      <c r="C147" s="14"/>
    </row>
    <row r="148" spans="1:3" ht="56.25" customHeight="1">
      <c r="A148" s="49"/>
      <c r="B148" s="14"/>
      <c r="C148" s="14"/>
    </row>
    <row r="149" spans="1:3" ht="56.25" customHeight="1">
      <c r="A149" s="49"/>
      <c r="B149" s="14"/>
      <c r="C149" s="14"/>
    </row>
    <row r="150" spans="1:3" ht="56.25" customHeight="1">
      <c r="A150" s="49"/>
      <c r="B150" s="14"/>
      <c r="C150" s="14"/>
    </row>
    <row r="151" spans="1:3" ht="56.25" customHeight="1">
      <c r="A151" s="49"/>
      <c r="B151" s="14"/>
      <c r="C151" s="14"/>
    </row>
    <row r="152" spans="1:3" ht="56.25" customHeight="1">
      <c r="A152" s="49"/>
      <c r="B152" s="14"/>
      <c r="C152" s="14"/>
    </row>
    <row r="153" spans="1:3" ht="56.25" customHeight="1">
      <c r="A153" s="49"/>
      <c r="B153" s="14"/>
      <c r="C153" s="14"/>
    </row>
    <row r="154" spans="1:3" ht="56.25" customHeight="1">
      <c r="A154" s="49"/>
      <c r="B154" s="14"/>
      <c r="C154" s="14"/>
    </row>
    <row r="155" spans="1:3" ht="56.25" customHeight="1">
      <c r="A155" s="49"/>
      <c r="B155" s="14"/>
      <c r="C155" s="14"/>
    </row>
    <row r="156" spans="1:3" ht="56.25" customHeight="1">
      <c r="A156" s="49"/>
      <c r="B156" s="14"/>
      <c r="C156" s="14"/>
    </row>
    <row r="157" spans="1:3" ht="56.25" customHeight="1">
      <c r="A157" s="49"/>
      <c r="B157" s="14"/>
      <c r="C157" s="14"/>
    </row>
    <row r="158" spans="1:3" ht="56.25" customHeight="1">
      <c r="A158" s="49"/>
      <c r="B158" s="14"/>
      <c r="C158" s="14"/>
    </row>
    <row r="159" spans="1:3" ht="56.25" customHeight="1">
      <c r="A159" s="49"/>
      <c r="B159" s="14"/>
      <c r="C159" s="14"/>
    </row>
    <row r="160" spans="1:3" ht="56.25" customHeight="1">
      <c r="A160" s="49"/>
      <c r="B160" s="14"/>
      <c r="C160" s="14"/>
    </row>
    <row r="161" spans="1:3" ht="56.25" customHeight="1">
      <c r="A161" s="49"/>
      <c r="B161" s="14"/>
      <c r="C161" s="14"/>
    </row>
    <row r="162" spans="1:3" ht="56.25" customHeight="1">
      <c r="A162" s="49"/>
      <c r="B162" s="14"/>
      <c r="C162" s="14"/>
    </row>
    <row r="163" spans="1:3" ht="56.25" customHeight="1">
      <c r="A163" s="49"/>
      <c r="B163" s="14"/>
      <c r="C163" s="14"/>
    </row>
    <row r="164" spans="1:3" ht="56.25" customHeight="1">
      <c r="A164" s="49"/>
      <c r="B164" s="14"/>
      <c r="C164" s="14"/>
    </row>
    <row r="165" spans="1:3" ht="56.25" customHeight="1">
      <c r="A165" s="49"/>
      <c r="B165" s="14"/>
      <c r="C165" s="14"/>
    </row>
    <row r="166" spans="1:3" ht="56.25" customHeight="1">
      <c r="A166" s="49"/>
      <c r="B166" s="14"/>
      <c r="C166" s="14"/>
    </row>
    <row r="167" spans="1:3" ht="56.25" customHeight="1">
      <c r="A167" s="49"/>
      <c r="B167" s="14"/>
      <c r="C167" s="14"/>
    </row>
    <row r="168" spans="1:3" ht="56.25" customHeight="1">
      <c r="A168" s="49"/>
      <c r="B168" s="14"/>
      <c r="C168" s="14"/>
    </row>
    <row r="169" spans="1:3" ht="56.25" customHeight="1">
      <c r="A169" s="49"/>
      <c r="B169" s="14"/>
      <c r="C169" s="14"/>
    </row>
    <row r="170" spans="1:3" ht="56.25" customHeight="1">
      <c r="A170" s="49"/>
      <c r="B170" s="14"/>
      <c r="C170" s="14"/>
    </row>
    <row r="171" spans="1:3" ht="56.25" customHeight="1">
      <c r="A171" s="49"/>
      <c r="B171" s="14"/>
      <c r="C171" s="14"/>
    </row>
    <row r="172" spans="1:3" ht="56.25" customHeight="1">
      <c r="A172" s="49"/>
      <c r="B172" s="14"/>
      <c r="C172" s="14"/>
    </row>
    <row r="173" spans="1:3" ht="56.25" customHeight="1">
      <c r="A173" s="49"/>
      <c r="B173" s="14"/>
      <c r="C173" s="14"/>
    </row>
    <row r="174" spans="1:3" ht="56.25" customHeight="1">
      <c r="A174" s="49"/>
      <c r="B174" s="14"/>
      <c r="C174" s="14"/>
    </row>
    <row r="175" spans="1:3" ht="56.25" customHeight="1">
      <c r="A175" s="49"/>
      <c r="B175" s="14"/>
      <c r="C175" s="14"/>
    </row>
    <row r="176" spans="1:3" ht="56.25" customHeight="1">
      <c r="A176" s="49"/>
      <c r="B176" s="14"/>
      <c r="C176" s="14"/>
    </row>
    <row r="177" spans="1:3" ht="56.25" customHeight="1">
      <c r="A177" s="49"/>
      <c r="B177" s="14"/>
      <c r="C177" s="14"/>
    </row>
    <row r="178" spans="1:3" ht="56.25" customHeight="1">
      <c r="A178" s="49"/>
      <c r="B178" s="14"/>
      <c r="C178" s="14"/>
    </row>
    <row r="179" spans="1:3" ht="56.25" customHeight="1">
      <c r="A179" s="49"/>
      <c r="B179" s="14"/>
      <c r="C179" s="14"/>
    </row>
    <row r="180" spans="1:3" ht="56.25" customHeight="1">
      <c r="A180" s="49"/>
      <c r="B180" s="14"/>
      <c r="C180" s="14"/>
    </row>
    <row r="181" spans="1:3" ht="56.25" customHeight="1">
      <c r="A181" s="49"/>
      <c r="B181" s="14"/>
      <c r="C181" s="14"/>
    </row>
    <row r="182" spans="1:3" ht="56.25" customHeight="1">
      <c r="A182" s="49"/>
      <c r="B182" s="14"/>
      <c r="C182" s="14"/>
    </row>
    <row r="183" spans="1:3" ht="56.25" customHeight="1">
      <c r="A183" s="49"/>
      <c r="B183" s="14"/>
      <c r="C183" s="14"/>
    </row>
    <row r="184" spans="1:3" ht="56.25" customHeight="1">
      <c r="A184" s="49"/>
      <c r="B184" s="14"/>
      <c r="C184" s="14"/>
    </row>
    <row r="185" spans="1:3" ht="56.25" customHeight="1">
      <c r="A185" s="49"/>
      <c r="B185" s="14"/>
      <c r="C185" s="14"/>
    </row>
    <row r="186" spans="1:3" ht="56.25" customHeight="1">
      <c r="A186" s="49"/>
      <c r="B186" s="14"/>
      <c r="C186" s="14"/>
    </row>
    <row r="187" spans="1:3" ht="56.25" customHeight="1">
      <c r="A187" s="49"/>
      <c r="B187" s="14"/>
      <c r="C187" s="14"/>
    </row>
    <row r="188" spans="1:3" ht="56.25" customHeight="1">
      <c r="A188" s="49"/>
      <c r="B188" s="14"/>
      <c r="C188" s="14"/>
    </row>
    <row r="189" spans="1:3" ht="56.25" customHeight="1">
      <c r="A189" s="49"/>
      <c r="B189" s="14"/>
      <c r="C189" s="14"/>
    </row>
    <row r="190" spans="1:3" ht="56.25" customHeight="1">
      <c r="A190" s="49"/>
      <c r="B190" s="14"/>
      <c r="C190" s="14"/>
    </row>
    <row r="191" spans="1:3" ht="56.25" customHeight="1">
      <c r="A191" s="49"/>
      <c r="B191" s="14"/>
      <c r="C191" s="14"/>
    </row>
    <row r="192" spans="1:3" ht="56.25" customHeight="1">
      <c r="A192" s="49"/>
      <c r="B192" s="14"/>
      <c r="C192" s="14"/>
    </row>
    <row r="193" spans="1:3" ht="56.25" customHeight="1">
      <c r="A193" s="49"/>
      <c r="B193" s="14"/>
      <c r="C193" s="14"/>
    </row>
    <row r="194" spans="1:3" ht="56.25" customHeight="1">
      <c r="A194" s="49"/>
      <c r="B194" s="14"/>
      <c r="C194" s="14"/>
    </row>
    <row r="195" spans="1:3" ht="56.25" customHeight="1">
      <c r="A195" s="49"/>
      <c r="B195" s="14"/>
      <c r="C195" s="14"/>
    </row>
    <row r="196" spans="1:3" ht="56.25" customHeight="1">
      <c r="A196" s="49"/>
      <c r="B196" s="14"/>
      <c r="C196" s="14"/>
    </row>
    <row r="197" spans="1:3" ht="56.25" customHeight="1">
      <c r="A197" s="49"/>
      <c r="B197" s="14"/>
      <c r="C197" s="14"/>
    </row>
    <row r="198" spans="1:3" ht="56.25" customHeight="1">
      <c r="A198" s="49"/>
      <c r="B198" s="14"/>
      <c r="C198" s="14"/>
    </row>
    <row r="199" spans="1:3" ht="56.25" customHeight="1">
      <c r="A199" s="49"/>
      <c r="B199" s="14"/>
      <c r="C199" s="14"/>
    </row>
    <row r="200" spans="1:3" ht="56.25" customHeight="1">
      <c r="A200" s="49"/>
      <c r="B200" s="14"/>
      <c r="C200" s="14"/>
    </row>
    <row r="201" spans="1:3" ht="56.25" customHeight="1">
      <c r="A201" s="49"/>
      <c r="B201" s="14"/>
      <c r="C201" s="14"/>
    </row>
    <row r="202" spans="1:3" ht="56.25" customHeight="1">
      <c r="A202" s="49"/>
      <c r="B202" s="14"/>
      <c r="C202" s="14"/>
    </row>
    <row r="203" spans="1:3" ht="56.25" customHeight="1">
      <c r="A203" s="49"/>
      <c r="B203" s="14"/>
      <c r="C203" s="14"/>
    </row>
    <row r="204" spans="1:3" ht="56.25" customHeight="1">
      <c r="A204" s="49"/>
      <c r="B204" s="14"/>
      <c r="C204" s="14"/>
    </row>
    <row r="205" spans="1:3" ht="56.25" customHeight="1">
      <c r="A205" s="49"/>
      <c r="B205" s="14"/>
      <c r="C205" s="14"/>
    </row>
    <row r="206" spans="1:3" ht="56.25" customHeight="1">
      <c r="A206" s="49"/>
      <c r="B206" s="14"/>
      <c r="C206" s="14"/>
    </row>
    <row r="207" spans="1:3" ht="56.25" customHeight="1">
      <c r="A207" s="49"/>
      <c r="B207" s="14"/>
      <c r="C207" s="14"/>
    </row>
    <row r="208" spans="1:3" ht="56.25" customHeight="1">
      <c r="A208" s="49"/>
      <c r="B208" s="14"/>
      <c r="C208" s="14"/>
    </row>
    <row r="209" spans="1:3" ht="56.25" customHeight="1">
      <c r="A209" s="49"/>
      <c r="B209" s="14"/>
      <c r="C209" s="14"/>
    </row>
    <row r="210" spans="1:3" ht="56.25" customHeight="1">
      <c r="A210" s="49"/>
      <c r="B210" s="14"/>
      <c r="C210" s="14"/>
    </row>
    <row r="211" spans="1:3" ht="56.25" customHeight="1">
      <c r="A211" s="49"/>
      <c r="B211" s="14"/>
      <c r="C211" s="14"/>
    </row>
    <row r="212" spans="1:3" ht="56.25" customHeight="1">
      <c r="A212" s="49"/>
      <c r="B212" s="14"/>
      <c r="C212" s="14"/>
    </row>
    <row r="213" spans="1:3" ht="56.25" customHeight="1">
      <c r="A213" s="49"/>
      <c r="B213" s="14"/>
      <c r="C213" s="14"/>
    </row>
    <row r="214" spans="1:3" ht="56.25" customHeight="1">
      <c r="A214" s="49"/>
      <c r="B214" s="14"/>
      <c r="C214" s="14"/>
    </row>
    <row r="215" spans="1:3" ht="56.25" customHeight="1">
      <c r="A215" s="49"/>
      <c r="B215" s="14"/>
      <c r="C215" s="14"/>
    </row>
    <row r="216" spans="1:3" ht="56.25" customHeight="1">
      <c r="A216" s="49"/>
      <c r="B216" s="14"/>
      <c r="C216" s="14"/>
    </row>
    <row r="217" spans="1:3" ht="56.25" customHeight="1">
      <c r="A217" s="49"/>
      <c r="B217" s="14"/>
      <c r="C217" s="14"/>
    </row>
    <row r="218" spans="1:3" ht="56.25" customHeight="1">
      <c r="A218" s="49"/>
      <c r="B218" s="14"/>
      <c r="C218" s="14"/>
    </row>
    <row r="219" spans="1:3" ht="56.25" customHeight="1">
      <c r="A219" s="49"/>
      <c r="B219" s="14"/>
      <c r="C219" s="14"/>
    </row>
    <row r="220" spans="1:3" ht="56.25" customHeight="1">
      <c r="A220" s="49"/>
      <c r="B220" s="14"/>
      <c r="C220" s="14"/>
    </row>
    <row r="221" spans="1:3" ht="56.25" customHeight="1">
      <c r="A221" s="49"/>
      <c r="B221" s="14"/>
      <c r="C221" s="14"/>
    </row>
    <row r="222" spans="1:3" ht="56.25" customHeight="1">
      <c r="A222" s="49"/>
      <c r="B222" s="14"/>
      <c r="C222" s="14"/>
    </row>
    <row r="223" spans="1:3" ht="56.25" customHeight="1">
      <c r="A223" s="49"/>
      <c r="B223" s="14"/>
      <c r="C223" s="14"/>
    </row>
    <row r="224" spans="1:3" ht="56.25" customHeight="1">
      <c r="A224" s="49"/>
      <c r="B224" s="14"/>
      <c r="C224" s="14"/>
    </row>
    <row r="225" spans="1:3" ht="56.25" customHeight="1">
      <c r="A225" s="49"/>
      <c r="B225" s="14"/>
      <c r="C225" s="14"/>
    </row>
    <row r="226" spans="1:3" ht="56.25" customHeight="1">
      <c r="A226" s="49"/>
      <c r="B226" s="14"/>
      <c r="C226" s="14"/>
    </row>
    <row r="227" spans="1:3" ht="56.25" customHeight="1">
      <c r="A227" s="49"/>
      <c r="B227" s="14"/>
      <c r="C227" s="14"/>
    </row>
    <row r="228" spans="1:3" ht="56.25" customHeight="1">
      <c r="A228" s="49"/>
      <c r="B228" s="14"/>
      <c r="C228" s="14"/>
    </row>
    <row r="229" spans="1:3" ht="56.25" customHeight="1">
      <c r="A229" s="49"/>
      <c r="B229" s="14"/>
      <c r="C229" s="14"/>
    </row>
    <row r="230" spans="1:3" ht="56.25" customHeight="1">
      <c r="A230" s="49"/>
      <c r="B230" s="14"/>
      <c r="C230" s="14"/>
    </row>
    <row r="231" spans="1:3" ht="56.25" customHeight="1">
      <c r="A231" s="49"/>
      <c r="B231" s="14"/>
      <c r="C231" s="14"/>
    </row>
    <row r="232" spans="1:3" ht="56.25" customHeight="1">
      <c r="A232" s="49"/>
      <c r="B232" s="14"/>
      <c r="C232" s="14"/>
    </row>
    <row r="233" spans="1:3" ht="56.25" customHeight="1">
      <c r="A233" s="49"/>
      <c r="B233" s="14"/>
      <c r="C233" s="14"/>
    </row>
    <row r="234" spans="1:3" ht="56.25" customHeight="1">
      <c r="A234" s="49"/>
      <c r="B234" s="14"/>
      <c r="C234" s="14"/>
    </row>
    <row r="235" spans="1:3" ht="56.25" customHeight="1">
      <c r="A235" s="49"/>
      <c r="B235" s="14"/>
      <c r="C235" s="14"/>
    </row>
    <row r="236" spans="1:3" ht="56.25" customHeight="1">
      <c r="A236" s="49"/>
      <c r="B236" s="14"/>
      <c r="C236" s="14"/>
    </row>
    <row r="237" spans="1:3" ht="56.25" customHeight="1">
      <c r="A237" s="49"/>
      <c r="B237" s="14"/>
      <c r="C237" s="14"/>
    </row>
    <row r="238" spans="1:3" ht="56.25" customHeight="1">
      <c r="A238" s="49"/>
      <c r="B238" s="14"/>
      <c r="C238" s="14"/>
    </row>
    <row r="239" spans="1:3" ht="56.25" customHeight="1">
      <c r="A239" s="49"/>
      <c r="B239" s="14"/>
      <c r="C239" s="14"/>
    </row>
    <row r="240" spans="1:3" ht="56.25" customHeight="1">
      <c r="A240" s="49"/>
      <c r="B240" s="14"/>
      <c r="C240" s="14"/>
    </row>
    <row r="241" spans="1:3" ht="56.25" customHeight="1">
      <c r="A241" s="49"/>
      <c r="B241" s="14"/>
      <c r="C241" s="14"/>
    </row>
    <row r="242" spans="1:3" ht="56.25" customHeight="1">
      <c r="A242" s="49"/>
      <c r="B242" s="14"/>
      <c r="C242" s="14"/>
    </row>
    <row r="243" spans="1:3" ht="56.25" customHeight="1">
      <c r="A243" s="49"/>
      <c r="B243" s="14"/>
      <c r="C243" s="14"/>
    </row>
    <row r="244" spans="1:3" ht="56.25" customHeight="1">
      <c r="A244" s="49"/>
      <c r="B244" s="14"/>
      <c r="C244" s="14"/>
    </row>
    <row r="245" spans="1:3" ht="56.25" customHeight="1">
      <c r="A245" s="49"/>
      <c r="B245" s="14"/>
      <c r="C245" s="14"/>
    </row>
    <row r="246" spans="1:3" ht="56.25" customHeight="1">
      <c r="A246" s="49"/>
      <c r="B246" s="14"/>
      <c r="C246" s="14"/>
    </row>
    <row r="247" spans="1:3" ht="56.25" customHeight="1">
      <c r="A247" s="49"/>
      <c r="B247" s="14"/>
      <c r="C247" s="14"/>
    </row>
    <row r="248" spans="1:3" ht="56.25" customHeight="1">
      <c r="A248" s="49"/>
      <c r="B248" s="14"/>
      <c r="C248" s="14"/>
    </row>
    <row r="249" spans="1:3" ht="56.25" customHeight="1">
      <c r="A249" s="49"/>
      <c r="B249" s="14"/>
      <c r="C249" s="14"/>
    </row>
    <row r="250" spans="1:3" ht="56.25" customHeight="1">
      <c r="A250" s="49"/>
      <c r="B250" s="14"/>
      <c r="C250" s="14"/>
    </row>
    <row r="251" spans="1:3" ht="56.25" customHeight="1">
      <c r="A251" s="49"/>
      <c r="B251" s="14"/>
      <c r="C251" s="14"/>
    </row>
    <row r="252" spans="1:3" ht="56.25" customHeight="1">
      <c r="A252" s="49"/>
      <c r="B252" s="14"/>
      <c r="C252" s="14"/>
    </row>
    <row r="253" spans="1:3" ht="56.25" customHeight="1">
      <c r="A253" s="49"/>
      <c r="B253" s="14"/>
      <c r="C253" s="14"/>
    </row>
    <row r="254" spans="1:3" ht="56.25" customHeight="1">
      <c r="A254" s="49"/>
      <c r="B254" s="14"/>
      <c r="C254" s="14"/>
    </row>
    <row r="255" spans="1:3" ht="56.25" customHeight="1">
      <c r="A255" s="49"/>
      <c r="B255" s="14"/>
      <c r="C255" s="14"/>
    </row>
    <row r="256" spans="1:3" ht="56.25" customHeight="1">
      <c r="A256" s="49"/>
      <c r="B256" s="14"/>
      <c r="C256" s="14"/>
    </row>
    <row r="257" spans="1:3" ht="56.25" customHeight="1">
      <c r="A257" s="49"/>
      <c r="B257" s="14"/>
      <c r="C257" s="14"/>
    </row>
    <row r="258" spans="1:3" ht="56.25" customHeight="1">
      <c r="A258" s="49"/>
      <c r="B258" s="14"/>
      <c r="C258" s="14"/>
    </row>
    <row r="259" spans="1:3" ht="56.25" customHeight="1">
      <c r="A259" s="49"/>
      <c r="B259" s="14"/>
      <c r="C259" s="14"/>
    </row>
    <row r="260" spans="1:3" ht="56.25" customHeight="1">
      <c r="A260" s="49"/>
      <c r="B260" s="14"/>
      <c r="C260" s="14"/>
    </row>
    <row r="261" spans="1:3" ht="56.25" customHeight="1">
      <c r="A261" s="49"/>
      <c r="B261" s="14"/>
      <c r="C261" s="14"/>
    </row>
    <row r="262" spans="1:3" ht="56.25" customHeight="1">
      <c r="A262" s="49"/>
      <c r="B262" s="14"/>
      <c r="C262" s="14"/>
    </row>
    <row r="263" spans="1:3" ht="56.25" customHeight="1">
      <c r="A263" s="49"/>
      <c r="B263" s="14"/>
      <c r="C263" s="14"/>
    </row>
    <row r="264" spans="1:3" ht="56.25" customHeight="1">
      <c r="A264" s="49"/>
      <c r="B264" s="14"/>
      <c r="C264" s="14"/>
    </row>
    <row r="265" spans="1:3" ht="56.25" customHeight="1">
      <c r="A265" s="49"/>
      <c r="B265" s="14"/>
      <c r="C265" s="14"/>
    </row>
    <row r="266" spans="1:3" ht="56.25" customHeight="1">
      <c r="A266" s="49"/>
      <c r="B266" s="14"/>
      <c r="C266" s="14"/>
    </row>
    <row r="267" spans="1:3" ht="56.25" customHeight="1">
      <c r="A267" s="49"/>
      <c r="B267" s="14"/>
      <c r="C267" s="14"/>
    </row>
    <row r="268" spans="1:3" ht="56.25" customHeight="1">
      <c r="A268" s="49"/>
      <c r="B268" s="14"/>
      <c r="C268" s="14"/>
    </row>
    <row r="269" spans="1:3" ht="56.25" customHeight="1">
      <c r="A269" s="49"/>
      <c r="B269" s="14"/>
      <c r="C269" s="14"/>
    </row>
    <row r="270" spans="1:3" ht="56.25" customHeight="1">
      <c r="A270" s="49"/>
      <c r="B270" s="14"/>
      <c r="C270" s="14"/>
    </row>
    <row r="271" spans="1:3" ht="56.25" customHeight="1">
      <c r="A271" s="49"/>
      <c r="B271" s="14"/>
      <c r="C271" s="14"/>
    </row>
    <row r="272" spans="1:3" ht="56.25" customHeight="1">
      <c r="A272" s="49"/>
      <c r="B272" s="14"/>
      <c r="C272" s="14"/>
    </row>
    <row r="273" spans="1:3" ht="56.25" customHeight="1">
      <c r="A273" s="49"/>
      <c r="B273" s="14"/>
      <c r="C273" s="14"/>
    </row>
    <row r="274" spans="1:3" ht="56.25" customHeight="1">
      <c r="A274" s="49"/>
      <c r="B274" s="14"/>
      <c r="C274" s="14"/>
    </row>
    <row r="275" spans="1:3" ht="56.25" customHeight="1">
      <c r="A275" s="49"/>
      <c r="B275" s="14"/>
      <c r="C275" s="14"/>
    </row>
    <row r="276" spans="1:3" ht="56.25" customHeight="1">
      <c r="A276" s="49"/>
      <c r="B276" s="14"/>
      <c r="C276" s="14"/>
    </row>
    <row r="277" spans="1:3" ht="56.25" customHeight="1">
      <c r="A277" s="49"/>
      <c r="B277" s="14"/>
      <c r="C277" s="14"/>
    </row>
    <row r="278" spans="1:3" ht="56.25" customHeight="1">
      <c r="A278" s="49"/>
      <c r="B278" s="14"/>
      <c r="C278" s="14"/>
    </row>
    <row r="279" spans="1:3" ht="56.25" customHeight="1">
      <c r="A279" s="49"/>
      <c r="B279" s="14"/>
      <c r="C279" s="14"/>
    </row>
    <row r="280" spans="1:3" ht="56.25" customHeight="1">
      <c r="A280" s="49"/>
      <c r="B280" s="14"/>
      <c r="C280" s="14"/>
    </row>
    <row r="281" spans="1:3" ht="56.25" customHeight="1">
      <c r="A281" s="49"/>
      <c r="B281" s="14"/>
      <c r="C281" s="14"/>
    </row>
    <row r="282" spans="1:3" ht="56.25" customHeight="1">
      <c r="A282" s="49"/>
      <c r="B282" s="14"/>
      <c r="C282" s="14"/>
    </row>
    <row r="283" spans="1:3" ht="56.25" customHeight="1">
      <c r="A283" s="49"/>
      <c r="B283" s="14"/>
      <c r="C283" s="14"/>
    </row>
    <row r="284" spans="1:3" ht="56.25" customHeight="1">
      <c r="A284" s="49"/>
      <c r="B284" s="14"/>
      <c r="C284" s="14"/>
    </row>
    <row r="285" spans="1:3" ht="56.25" customHeight="1">
      <c r="A285" s="49"/>
      <c r="B285" s="14"/>
      <c r="C285" s="14"/>
    </row>
    <row r="286" spans="1:3" ht="56.25" customHeight="1">
      <c r="A286" s="49"/>
      <c r="B286" s="14"/>
      <c r="C286" s="14"/>
    </row>
    <row r="287" spans="1:3" ht="56.25" customHeight="1">
      <c r="A287" s="49"/>
      <c r="B287" s="14"/>
      <c r="C287" s="14"/>
    </row>
    <row r="288" spans="1:3" ht="56.25" customHeight="1">
      <c r="A288" s="49"/>
      <c r="B288" s="14"/>
      <c r="C288" s="14"/>
    </row>
    <row r="289" spans="1:3" ht="56.25" customHeight="1">
      <c r="A289" s="49"/>
      <c r="B289" s="14"/>
      <c r="C289" s="14"/>
    </row>
    <row r="290" spans="1:3" ht="56.25" customHeight="1">
      <c r="A290" s="49"/>
      <c r="B290" s="14"/>
      <c r="C290" s="14"/>
    </row>
    <row r="291" spans="1:3" ht="56.25" customHeight="1">
      <c r="A291" s="49"/>
      <c r="B291" s="14"/>
      <c r="C291" s="14"/>
    </row>
    <row r="292" spans="1:3" ht="56.25" customHeight="1">
      <c r="A292" s="49"/>
      <c r="B292" s="14"/>
      <c r="C292" s="14"/>
    </row>
    <row r="293" spans="1:3" ht="56.25" customHeight="1">
      <c r="A293" s="49"/>
      <c r="B293" s="14"/>
      <c r="C293" s="14"/>
    </row>
    <row r="294" spans="1:3" ht="56.25" customHeight="1">
      <c r="A294" s="49"/>
      <c r="B294" s="14"/>
      <c r="C294" s="14"/>
    </row>
    <row r="295" spans="1:3" ht="56.25" customHeight="1">
      <c r="A295" s="49"/>
      <c r="B295" s="14"/>
      <c r="C295" s="14"/>
    </row>
    <row r="296" spans="1:3" ht="56.25" customHeight="1">
      <c r="A296" s="49"/>
      <c r="B296" s="14"/>
      <c r="C296" s="14"/>
    </row>
    <row r="297" spans="1:3" ht="56.25" customHeight="1">
      <c r="A297" s="49"/>
      <c r="B297" s="14"/>
      <c r="C297" s="14"/>
    </row>
    <row r="298" spans="1:3" ht="56.25" customHeight="1">
      <c r="A298" s="49"/>
      <c r="B298" s="14"/>
      <c r="C298" s="14"/>
    </row>
    <row r="299" spans="1:3" ht="56.25" customHeight="1">
      <c r="A299" s="49"/>
      <c r="B299" s="14"/>
      <c r="C299" s="14"/>
    </row>
    <row r="300" spans="1:3" ht="56.25" customHeight="1">
      <c r="A300" s="49"/>
      <c r="B300" s="14"/>
      <c r="C300" s="14"/>
    </row>
    <row r="301" spans="1:3" ht="56.25" customHeight="1">
      <c r="A301" s="49"/>
      <c r="B301" s="14"/>
      <c r="C301" s="14"/>
    </row>
    <row r="302" spans="1:3" ht="56.25" customHeight="1">
      <c r="A302" s="49"/>
      <c r="B302" s="14"/>
      <c r="C302" s="14"/>
    </row>
    <row r="303" spans="1:3" ht="56.25" customHeight="1">
      <c r="A303" s="49"/>
      <c r="B303" s="14"/>
      <c r="C303" s="14"/>
    </row>
    <row r="304" spans="1:3" ht="56.25" customHeight="1">
      <c r="A304" s="49"/>
      <c r="B304" s="14"/>
      <c r="C304" s="14"/>
    </row>
    <row r="305" spans="1:3" ht="56.25" customHeight="1">
      <c r="A305" s="49"/>
      <c r="B305" s="14"/>
      <c r="C305" s="14"/>
    </row>
    <row r="306" spans="1:3" ht="56.25" customHeight="1">
      <c r="A306" s="49"/>
      <c r="B306" s="14"/>
      <c r="C306" s="14"/>
    </row>
    <row r="307" spans="1:3" ht="56.25" customHeight="1">
      <c r="A307" s="49"/>
      <c r="B307" s="14"/>
      <c r="C307" s="14"/>
    </row>
    <row r="308" spans="1:3" ht="56.25" customHeight="1">
      <c r="A308" s="49"/>
      <c r="B308" s="14"/>
      <c r="C308" s="14"/>
    </row>
    <row r="309" spans="1:3" ht="56.25" customHeight="1">
      <c r="A309" s="49"/>
      <c r="B309" s="14"/>
      <c r="C309" s="14"/>
    </row>
    <row r="310" spans="1:3" ht="56.25" customHeight="1">
      <c r="A310" s="49"/>
      <c r="B310" s="14"/>
      <c r="C310" s="14"/>
    </row>
    <row r="311" spans="1:3" ht="56.25" customHeight="1">
      <c r="A311" s="49"/>
      <c r="B311" s="14"/>
      <c r="C311" s="14"/>
    </row>
    <row r="312" spans="1:3" ht="56.25" customHeight="1">
      <c r="A312" s="49"/>
      <c r="B312" s="14"/>
      <c r="C312" s="14"/>
    </row>
    <row r="313" spans="1:3" ht="56.25" customHeight="1">
      <c r="A313" s="49"/>
      <c r="B313" s="14"/>
      <c r="C313" s="14"/>
    </row>
    <row r="314" spans="1:3" ht="56.25" customHeight="1">
      <c r="A314" s="49"/>
      <c r="B314" s="14"/>
      <c r="C314" s="14"/>
    </row>
    <row r="315" spans="1:3" ht="56.25" customHeight="1">
      <c r="A315" s="49"/>
      <c r="B315" s="14"/>
      <c r="C315" s="14"/>
    </row>
    <row r="316" spans="1:3" ht="56.25" customHeight="1">
      <c r="A316" s="49"/>
      <c r="B316" s="14"/>
      <c r="C316" s="14"/>
    </row>
    <row r="317" spans="1:3" ht="56.25" customHeight="1">
      <c r="A317" s="49"/>
      <c r="B317" s="14"/>
      <c r="C317" s="14"/>
    </row>
    <row r="318" spans="1:3" ht="56.25" customHeight="1">
      <c r="A318" s="49"/>
      <c r="B318" s="14"/>
      <c r="C318" s="14"/>
    </row>
    <row r="319" spans="1:3" ht="56.25" customHeight="1">
      <c r="A319" s="49"/>
      <c r="B319" s="14"/>
      <c r="C319" s="14"/>
    </row>
    <row r="320" spans="1:3" ht="56.25" customHeight="1">
      <c r="A320" s="49"/>
      <c r="B320" s="14"/>
      <c r="C320" s="14"/>
    </row>
    <row r="321" spans="1:3" ht="56.25" customHeight="1">
      <c r="A321" s="49"/>
      <c r="B321" s="14"/>
      <c r="C321" s="14"/>
    </row>
    <row r="322" spans="1:3" ht="56.25" customHeight="1">
      <c r="A322" s="49"/>
      <c r="B322" s="14"/>
      <c r="C322" s="14"/>
    </row>
    <row r="323" spans="1:3" ht="56.25" customHeight="1">
      <c r="A323" s="49"/>
      <c r="B323" s="14"/>
      <c r="C323" s="14"/>
    </row>
    <row r="324" spans="1:3" ht="56.25" customHeight="1">
      <c r="A324" s="49"/>
      <c r="B324" s="14"/>
      <c r="C324" s="14"/>
    </row>
    <row r="325" spans="1:3" ht="56.25" customHeight="1">
      <c r="A325" s="49"/>
      <c r="B325" s="14"/>
      <c r="C325" s="14"/>
    </row>
    <row r="326" spans="1:3" ht="56.25" customHeight="1">
      <c r="A326" s="49"/>
      <c r="B326" s="14"/>
      <c r="C326" s="14"/>
    </row>
    <row r="327" spans="1:3" ht="56.25" customHeight="1">
      <c r="A327" s="49"/>
      <c r="B327" s="14"/>
      <c r="C327" s="14"/>
    </row>
    <row r="328" spans="1:3" ht="56.25" customHeight="1">
      <c r="A328" s="49"/>
      <c r="B328" s="14"/>
      <c r="C328" s="14"/>
    </row>
    <row r="329" spans="1:3" ht="56.25" customHeight="1">
      <c r="A329" s="49"/>
      <c r="B329" s="14"/>
      <c r="C329" s="14"/>
    </row>
    <row r="330" spans="1:3" ht="56.25" customHeight="1">
      <c r="A330" s="49"/>
      <c r="B330" s="14"/>
      <c r="C330" s="14"/>
    </row>
    <row r="331" spans="1:3" ht="56.25" customHeight="1">
      <c r="A331" s="49"/>
      <c r="B331" s="14"/>
      <c r="C331" s="14"/>
    </row>
    <row r="332" spans="1:3" ht="56.25" customHeight="1">
      <c r="A332" s="49"/>
      <c r="B332" s="14"/>
      <c r="C332" s="14"/>
    </row>
    <row r="333" spans="1:3" ht="56.25" customHeight="1">
      <c r="A333" s="49"/>
      <c r="B333" s="14"/>
      <c r="C333" s="14"/>
    </row>
    <row r="334" spans="1:3" ht="56.25" customHeight="1">
      <c r="A334" s="49"/>
      <c r="B334" s="14"/>
      <c r="C334" s="14"/>
    </row>
    <row r="335" spans="1:3" ht="56.25" customHeight="1">
      <c r="A335" s="49"/>
      <c r="B335" s="14"/>
      <c r="C335" s="14"/>
    </row>
    <row r="336" spans="1:3" ht="56.25" customHeight="1">
      <c r="A336" s="49"/>
      <c r="B336" s="14"/>
      <c r="C336" s="14"/>
    </row>
    <row r="337" spans="1:3" ht="56.25" customHeight="1">
      <c r="A337" s="49"/>
      <c r="B337" s="14"/>
      <c r="C337" s="14"/>
    </row>
    <row r="338" spans="1:3" ht="56.25" customHeight="1">
      <c r="A338" s="49"/>
      <c r="B338" s="14"/>
      <c r="C338" s="14"/>
    </row>
    <row r="339" spans="1:3" ht="56.25" customHeight="1">
      <c r="A339" s="49"/>
      <c r="B339" s="14"/>
      <c r="C339" s="14"/>
    </row>
    <row r="340" spans="1:3" ht="56.25" customHeight="1">
      <c r="A340" s="49"/>
      <c r="B340" s="14"/>
      <c r="C340" s="14"/>
    </row>
    <row r="341" spans="1:3" ht="56.25" customHeight="1">
      <c r="A341" s="49"/>
      <c r="B341" s="14"/>
      <c r="C341" s="14"/>
    </row>
    <row r="342" spans="1:3" ht="56.25" customHeight="1">
      <c r="A342" s="49"/>
      <c r="B342" s="14"/>
      <c r="C342" s="14"/>
    </row>
    <row r="343" spans="1:3" ht="56.25" customHeight="1">
      <c r="A343" s="49"/>
      <c r="B343" s="14"/>
      <c r="C343" s="14"/>
    </row>
    <row r="344" spans="1:3" ht="56.25" customHeight="1">
      <c r="A344" s="49"/>
      <c r="B344" s="14"/>
      <c r="C344" s="14"/>
    </row>
    <row r="345" spans="1:3" ht="56.25" customHeight="1">
      <c r="A345" s="49"/>
      <c r="B345" s="14"/>
      <c r="C345" s="14"/>
    </row>
    <row r="346" spans="1:3" ht="56.25" customHeight="1">
      <c r="A346" s="49"/>
      <c r="B346" s="14"/>
      <c r="C346" s="14"/>
    </row>
    <row r="347" spans="1:3" ht="56.25" customHeight="1">
      <c r="A347" s="49"/>
      <c r="B347" s="14"/>
      <c r="C347" s="14"/>
    </row>
    <row r="348" spans="1:3" ht="56.25" customHeight="1">
      <c r="A348" s="49"/>
      <c r="B348" s="14"/>
      <c r="C348" s="14"/>
    </row>
    <row r="349" spans="1:3" ht="56.25" customHeight="1">
      <c r="A349" s="49"/>
      <c r="B349" s="14"/>
      <c r="C349" s="14"/>
    </row>
    <row r="350" spans="1:3" ht="56.25" customHeight="1">
      <c r="A350" s="49"/>
      <c r="B350" s="14"/>
      <c r="C350" s="14"/>
    </row>
    <row r="351" spans="1:3" ht="56.25" customHeight="1">
      <c r="A351" s="49"/>
      <c r="B351" s="14"/>
      <c r="C351" s="14"/>
    </row>
    <row r="352" spans="1:3" ht="56.25" customHeight="1">
      <c r="A352" s="49"/>
      <c r="B352" s="14"/>
      <c r="C352" s="14"/>
    </row>
    <row r="353" spans="1:3" ht="56.25" customHeight="1">
      <c r="A353" s="49"/>
      <c r="B353" s="14"/>
      <c r="C353" s="14"/>
    </row>
    <row r="354" spans="1:3" ht="56.25" customHeight="1">
      <c r="A354" s="49"/>
      <c r="B354" s="14"/>
      <c r="C354" s="14"/>
    </row>
    <row r="355" spans="1:3" ht="56.25" customHeight="1">
      <c r="A355" s="49"/>
      <c r="B355" s="14"/>
      <c r="C355" s="14"/>
    </row>
    <row r="356" spans="1:3" ht="56.25" customHeight="1">
      <c r="A356" s="49"/>
      <c r="B356" s="14"/>
      <c r="C356" s="14"/>
    </row>
    <row r="357" spans="1:3" ht="56.25" customHeight="1">
      <c r="A357" s="49"/>
      <c r="B357" s="14"/>
      <c r="C357" s="14"/>
    </row>
    <row r="358" spans="1:3" ht="56.25" customHeight="1">
      <c r="A358" s="49"/>
      <c r="B358" s="14"/>
      <c r="C358" s="14"/>
    </row>
    <row r="359" spans="1:3" ht="56.25" customHeight="1">
      <c r="A359" s="49"/>
      <c r="B359" s="14"/>
      <c r="C359" s="14"/>
    </row>
    <row r="360" spans="1:3" ht="56.25" customHeight="1">
      <c r="A360" s="49"/>
      <c r="B360" s="14"/>
      <c r="C360" s="14"/>
    </row>
    <row r="361" spans="1:3" ht="56.25" customHeight="1">
      <c r="A361" s="49"/>
      <c r="B361" s="14"/>
      <c r="C361" s="14"/>
    </row>
    <row r="362" spans="1:3" ht="56.25" customHeight="1">
      <c r="A362" s="49"/>
      <c r="B362" s="14"/>
      <c r="C362" s="14"/>
    </row>
    <row r="363" spans="1:3" ht="56.25" customHeight="1">
      <c r="A363" s="49"/>
      <c r="B363" s="14"/>
      <c r="C363" s="14"/>
    </row>
    <row r="364" spans="1:3" ht="56.25" customHeight="1">
      <c r="A364" s="49"/>
      <c r="B364" s="14"/>
      <c r="C364" s="14"/>
    </row>
    <row r="365" spans="1:3" ht="56.25" customHeight="1">
      <c r="A365" s="49"/>
      <c r="B365" s="14"/>
      <c r="C365" s="14"/>
    </row>
    <row r="366" spans="1:3" ht="56.25" customHeight="1">
      <c r="A366" s="49"/>
      <c r="B366" s="14"/>
      <c r="C366" s="14"/>
    </row>
    <row r="367" spans="1:3" ht="56.25" customHeight="1">
      <c r="A367" s="49"/>
      <c r="B367" s="14"/>
      <c r="C367" s="14"/>
    </row>
    <row r="368" spans="1:3" ht="56.25" customHeight="1">
      <c r="A368" s="49"/>
      <c r="B368" s="14"/>
      <c r="C368" s="14"/>
    </row>
    <row r="369" spans="1:3" ht="56.25" customHeight="1">
      <c r="A369" s="49"/>
      <c r="B369" s="14"/>
      <c r="C369" s="14"/>
    </row>
    <row r="370" spans="1:3" ht="56.25" customHeight="1">
      <c r="A370" s="49"/>
      <c r="B370" s="14"/>
      <c r="C370" s="14"/>
    </row>
    <row r="371" spans="1:3" ht="56.25" customHeight="1">
      <c r="A371" s="49"/>
      <c r="B371" s="14"/>
      <c r="C371" s="14"/>
    </row>
    <row r="372" spans="1:3" ht="56.25" customHeight="1">
      <c r="A372" s="49"/>
      <c r="B372" s="14"/>
      <c r="C372" s="14"/>
    </row>
    <row r="373" spans="1:3" ht="56.25" customHeight="1">
      <c r="A373" s="49"/>
      <c r="B373" s="14"/>
      <c r="C373" s="14"/>
    </row>
    <row r="374" spans="1:3" ht="56.25" customHeight="1">
      <c r="A374" s="49"/>
      <c r="B374" s="14"/>
      <c r="C374" s="14"/>
    </row>
    <row r="375" spans="1:3" ht="56.25" customHeight="1">
      <c r="A375" s="49"/>
      <c r="B375" s="14"/>
      <c r="C375" s="14"/>
    </row>
    <row r="376" spans="1:3" ht="56.25" customHeight="1">
      <c r="A376" s="49"/>
      <c r="B376" s="14"/>
      <c r="C376" s="14"/>
    </row>
    <row r="377" spans="1:3" ht="56.25" customHeight="1">
      <c r="A377" s="49"/>
      <c r="B377" s="14"/>
      <c r="C377" s="14"/>
    </row>
    <row r="378" spans="1:3" ht="56.25" customHeight="1">
      <c r="A378" s="49"/>
      <c r="B378" s="14"/>
      <c r="C378" s="14"/>
    </row>
    <row r="379" spans="1:3" ht="56.25" customHeight="1">
      <c r="A379" s="49"/>
      <c r="B379" s="14"/>
      <c r="C379" s="14"/>
    </row>
    <row r="380" spans="1:3" ht="56.25" customHeight="1">
      <c r="A380" s="49"/>
      <c r="B380" s="14"/>
      <c r="C380" s="14"/>
    </row>
    <row r="381" spans="1:3" ht="56.25" customHeight="1">
      <c r="A381" s="49"/>
      <c r="B381" s="14"/>
      <c r="C381" s="14"/>
    </row>
    <row r="382" spans="1:3" ht="56.25" customHeight="1">
      <c r="A382" s="49"/>
      <c r="B382" s="14"/>
      <c r="C382" s="14"/>
    </row>
    <row r="383" spans="1:3" ht="56.25" customHeight="1">
      <c r="A383" s="49"/>
      <c r="B383" s="14"/>
      <c r="C383" s="14"/>
    </row>
    <row r="384" spans="1:3" ht="56.25" customHeight="1">
      <c r="A384" s="49"/>
      <c r="B384" s="14"/>
      <c r="C384" s="14"/>
    </row>
    <row r="385" spans="1:3" ht="56.25" customHeight="1">
      <c r="A385" s="49"/>
      <c r="B385" s="14"/>
      <c r="C385" s="14"/>
    </row>
    <row r="386" spans="1:3" ht="56.25" customHeight="1">
      <c r="A386" s="49"/>
      <c r="B386" s="14"/>
      <c r="C386" s="14"/>
    </row>
    <row r="387" spans="1:3" ht="56.25" customHeight="1">
      <c r="A387" s="49"/>
      <c r="B387" s="14"/>
      <c r="C387" s="14"/>
    </row>
    <row r="388" spans="1:3" ht="56.25" customHeight="1">
      <c r="A388" s="49"/>
      <c r="B388" s="14"/>
      <c r="C388" s="14"/>
    </row>
    <row r="389" spans="1:3" ht="56.25" customHeight="1">
      <c r="A389" s="49"/>
      <c r="B389" s="14"/>
      <c r="C389" s="14"/>
    </row>
    <row r="390" spans="1:3" ht="56.25" customHeight="1">
      <c r="A390" s="49"/>
      <c r="B390" s="14"/>
      <c r="C390" s="14"/>
    </row>
    <row r="391" spans="1:3" ht="56.25" customHeight="1">
      <c r="A391" s="49"/>
      <c r="B391" s="14"/>
      <c r="C391" s="14"/>
    </row>
    <row r="392" spans="1:3" ht="56.25" customHeight="1">
      <c r="A392" s="49"/>
      <c r="B392" s="14"/>
      <c r="C392" s="14"/>
    </row>
    <row r="393" spans="1:3" ht="56.25" customHeight="1">
      <c r="A393" s="49"/>
      <c r="B393" s="14"/>
      <c r="C393" s="14"/>
    </row>
    <row r="394" spans="1:3" ht="56.25" customHeight="1">
      <c r="A394" s="49"/>
      <c r="B394" s="14"/>
      <c r="C394" s="14"/>
    </row>
    <row r="395" spans="1:3" ht="56.25" customHeight="1">
      <c r="A395" s="49"/>
      <c r="B395" s="14"/>
      <c r="C395" s="14"/>
    </row>
    <row r="396" spans="1:3" ht="56.25" customHeight="1">
      <c r="A396" s="49"/>
      <c r="B396" s="14"/>
      <c r="C396" s="14"/>
    </row>
    <row r="397" spans="1:3" ht="56.25" customHeight="1">
      <c r="A397" s="49"/>
      <c r="B397" s="14"/>
      <c r="C397" s="14"/>
    </row>
    <row r="398" spans="1:3" ht="56.25" customHeight="1">
      <c r="A398" s="49"/>
      <c r="B398" s="14"/>
      <c r="C398" s="14"/>
    </row>
    <row r="399" spans="1:3" ht="56.25" customHeight="1">
      <c r="A399" s="49"/>
      <c r="B399" s="14"/>
      <c r="C399" s="14"/>
    </row>
    <row r="400" spans="1:3" ht="56.25" customHeight="1">
      <c r="A400" s="49"/>
      <c r="B400" s="14"/>
      <c r="C400" s="14"/>
    </row>
    <row r="401" spans="1:3" ht="56.25" customHeight="1">
      <c r="A401" s="49"/>
      <c r="B401" s="14"/>
      <c r="C401" s="14"/>
    </row>
    <row r="402" spans="1:3" ht="56.25" customHeight="1">
      <c r="A402" s="49"/>
      <c r="B402" s="14"/>
      <c r="C402" s="14"/>
    </row>
    <row r="403" spans="1:3" ht="56.25" customHeight="1">
      <c r="A403" s="49"/>
      <c r="B403" s="14"/>
      <c r="C403" s="14"/>
    </row>
    <row r="404" spans="1:3" ht="56.25" customHeight="1">
      <c r="A404" s="49"/>
      <c r="B404" s="14"/>
      <c r="C404" s="14"/>
    </row>
    <row r="405" spans="1:3" ht="56.25" customHeight="1">
      <c r="A405" s="49"/>
      <c r="B405" s="14"/>
      <c r="C405" s="14"/>
    </row>
    <row r="406" spans="1:3" ht="56.25" customHeight="1">
      <c r="A406" s="49"/>
      <c r="B406" s="14"/>
      <c r="C406" s="14"/>
    </row>
    <row r="407" spans="1:3" ht="56.25" customHeight="1">
      <c r="A407" s="49"/>
      <c r="B407" s="14"/>
      <c r="C407" s="14"/>
    </row>
    <row r="408" spans="1:3" ht="56.25" customHeight="1">
      <c r="A408" s="49"/>
      <c r="B408" s="14"/>
      <c r="C408" s="14"/>
    </row>
    <row r="409" spans="1:3" ht="56.25" customHeight="1">
      <c r="A409" s="49"/>
      <c r="B409" s="14"/>
      <c r="C409" s="14"/>
    </row>
    <row r="410" spans="1:3" ht="56.25" customHeight="1">
      <c r="A410" s="49"/>
      <c r="B410" s="14"/>
      <c r="C410" s="14"/>
    </row>
    <row r="411" spans="1:3" ht="56.25" customHeight="1">
      <c r="A411" s="49"/>
      <c r="B411" s="14"/>
      <c r="C411" s="14"/>
    </row>
    <row r="412" spans="1:3" ht="56.25" customHeight="1">
      <c r="A412" s="49"/>
      <c r="B412" s="14"/>
      <c r="C412" s="14"/>
    </row>
    <row r="413" spans="1:3" ht="56.25" customHeight="1">
      <c r="A413" s="49"/>
      <c r="B413" s="14"/>
      <c r="C413" s="14"/>
    </row>
    <row r="414" spans="1:3" ht="56.25" customHeight="1">
      <c r="A414" s="49"/>
      <c r="B414" s="14"/>
      <c r="C414" s="14"/>
    </row>
    <row r="415" spans="1:3" ht="56.25" customHeight="1">
      <c r="A415" s="49"/>
      <c r="B415" s="14"/>
      <c r="C415" s="14"/>
    </row>
    <row r="416" spans="1:3" ht="56.25" customHeight="1">
      <c r="A416" s="49"/>
      <c r="B416" s="14"/>
      <c r="C416" s="14"/>
    </row>
    <row r="417" spans="1:3" ht="56.25" customHeight="1">
      <c r="A417" s="49"/>
      <c r="B417" s="14"/>
      <c r="C417" s="14"/>
    </row>
    <row r="418" spans="1:3" ht="56.25" customHeight="1">
      <c r="A418" s="49"/>
      <c r="B418" s="14"/>
      <c r="C418" s="14"/>
    </row>
    <row r="419" spans="1:3" ht="56.25" customHeight="1">
      <c r="A419" s="49"/>
      <c r="B419" s="14"/>
      <c r="C419" s="14"/>
    </row>
    <row r="420" spans="1:3" ht="56.25" customHeight="1">
      <c r="A420" s="49"/>
      <c r="B420" s="14"/>
      <c r="C420" s="14"/>
    </row>
    <row r="421" spans="1:3" ht="56.25" customHeight="1">
      <c r="A421" s="49"/>
      <c r="B421" s="14"/>
      <c r="C421" s="14"/>
    </row>
    <row r="422" spans="1:3" ht="56.25" customHeight="1">
      <c r="A422" s="49"/>
      <c r="B422" s="14"/>
      <c r="C422" s="14"/>
    </row>
    <row r="423" spans="1:3" ht="56.25" customHeight="1">
      <c r="A423" s="49"/>
      <c r="B423" s="14"/>
      <c r="C423" s="14"/>
    </row>
    <row r="424" spans="1:3" ht="56.25" customHeight="1">
      <c r="A424" s="49"/>
      <c r="B424" s="14"/>
      <c r="C424" s="14"/>
    </row>
    <row r="425" spans="1:3" ht="56.25" customHeight="1">
      <c r="A425" s="49"/>
      <c r="B425" s="14"/>
      <c r="C425" s="14"/>
    </row>
    <row r="426" spans="1:3" ht="56.25" customHeight="1">
      <c r="A426" s="49"/>
      <c r="B426" s="14"/>
      <c r="C426" s="14"/>
    </row>
    <row r="427" spans="1:3" ht="56.25" customHeight="1">
      <c r="A427" s="49"/>
      <c r="B427" s="14"/>
      <c r="C427" s="14"/>
    </row>
    <row r="428" spans="1:3" ht="56.25" customHeight="1">
      <c r="A428" s="49"/>
      <c r="B428" s="14"/>
      <c r="C428" s="14"/>
    </row>
    <row r="429" spans="1:3" ht="56.25" customHeight="1">
      <c r="A429" s="49"/>
      <c r="B429" s="14"/>
      <c r="C429" s="14"/>
    </row>
    <row r="430" spans="1:3" ht="56.25" customHeight="1">
      <c r="A430" s="49"/>
      <c r="B430" s="14"/>
      <c r="C430" s="14"/>
    </row>
    <row r="431" spans="1:3" ht="56.25" customHeight="1">
      <c r="A431" s="49"/>
      <c r="B431" s="14"/>
      <c r="C431" s="14"/>
    </row>
    <row r="432" spans="1:3" ht="56.25" customHeight="1">
      <c r="A432" s="49"/>
      <c r="B432" s="14"/>
      <c r="C432" s="14"/>
    </row>
    <row r="433" spans="1:3" ht="56.25" customHeight="1">
      <c r="A433" s="49"/>
      <c r="B433" s="14"/>
      <c r="C433" s="14"/>
    </row>
    <row r="434" spans="1:3" ht="56.25" customHeight="1">
      <c r="A434" s="49"/>
      <c r="B434" s="14"/>
      <c r="C434" s="14"/>
    </row>
    <row r="435" spans="1:3" ht="56.25" customHeight="1">
      <c r="A435" s="49"/>
      <c r="B435" s="14"/>
      <c r="C435" s="14"/>
    </row>
    <row r="436" spans="1:3" ht="56.25" customHeight="1">
      <c r="A436" s="49"/>
      <c r="B436" s="14"/>
      <c r="C436" s="14"/>
    </row>
    <row r="437" spans="1:3" ht="56.25" customHeight="1">
      <c r="A437" s="49"/>
      <c r="B437" s="14"/>
      <c r="C437" s="14"/>
    </row>
    <row r="438" spans="1:3" ht="56.25" customHeight="1">
      <c r="A438" s="49"/>
      <c r="B438" s="14"/>
      <c r="C438" s="14"/>
    </row>
    <row r="439" spans="1:3" ht="56.25" customHeight="1">
      <c r="A439" s="49"/>
      <c r="B439" s="14"/>
      <c r="C439" s="14"/>
    </row>
    <row r="440" spans="1:3" ht="56.25" customHeight="1">
      <c r="A440" s="49"/>
      <c r="B440" s="14"/>
      <c r="C440" s="14"/>
    </row>
    <row r="441" spans="1:3" ht="56.25" customHeight="1">
      <c r="A441" s="49"/>
      <c r="B441" s="14"/>
      <c r="C441" s="14"/>
    </row>
    <row r="442" spans="1:3" ht="56.25" customHeight="1">
      <c r="A442" s="49"/>
      <c r="B442" s="14"/>
      <c r="C442" s="14"/>
    </row>
    <row r="443" spans="1:3" ht="56.25" customHeight="1">
      <c r="A443" s="49"/>
      <c r="B443" s="14"/>
      <c r="C443" s="14"/>
    </row>
    <row r="444" spans="1:3" ht="56.25" customHeight="1">
      <c r="A444" s="49"/>
      <c r="B444" s="14"/>
      <c r="C444" s="14"/>
    </row>
    <row r="445" spans="1:3" ht="56.25" customHeight="1">
      <c r="A445" s="49"/>
      <c r="B445" s="14"/>
      <c r="C445" s="14"/>
    </row>
    <row r="446" spans="1:3" ht="56.25" customHeight="1">
      <c r="A446" s="49"/>
      <c r="B446" s="14"/>
      <c r="C446" s="14"/>
    </row>
    <row r="447" spans="1:3" ht="56.25" customHeight="1">
      <c r="A447" s="49"/>
      <c r="B447" s="14"/>
      <c r="C447" s="14"/>
    </row>
    <row r="448" spans="1:3" ht="56.25" customHeight="1">
      <c r="A448" s="49"/>
      <c r="B448" s="14"/>
      <c r="C448" s="14"/>
    </row>
    <row r="449" spans="1:3" ht="56.25" customHeight="1">
      <c r="A449" s="49"/>
      <c r="B449" s="14"/>
      <c r="C449" s="14"/>
    </row>
    <row r="450" spans="1:3" ht="56.25" customHeight="1">
      <c r="A450" s="49"/>
      <c r="B450" s="14"/>
      <c r="C450" s="14"/>
    </row>
    <row r="451" spans="1:3" ht="56.25" customHeight="1">
      <c r="A451" s="49"/>
      <c r="B451" s="14"/>
      <c r="C451" s="14"/>
    </row>
    <row r="452" spans="1:3" ht="56.25" customHeight="1">
      <c r="A452" s="49"/>
      <c r="B452" s="14"/>
      <c r="C452" s="14"/>
    </row>
    <row r="453" spans="1:3" ht="56.25" customHeight="1">
      <c r="A453" s="49"/>
      <c r="B453" s="14"/>
      <c r="C453" s="14"/>
    </row>
    <row r="454" spans="1:3" ht="56.25" customHeight="1">
      <c r="A454" s="49"/>
      <c r="B454" s="14"/>
      <c r="C454" s="14"/>
    </row>
    <row r="455" spans="1:3" ht="56.25" customHeight="1">
      <c r="A455" s="49"/>
      <c r="B455" s="14"/>
      <c r="C455" s="14"/>
    </row>
    <row r="456" spans="1:3" ht="56.25" customHeight="1">
      <c r="A456" s="49"/>
      <c r="B456" s="14"/>
      <c r="C456" s="14"/>
    </row>
    <row r="457" spans="1:3" ht="56.25" customHeight="1">
      <c r="A457" s="49"/>
      <c r="B457" s="14"/>
      <c r="C457" s="14"/>
    </row>
    <row r="458" spans="1:3" ht="56.25" customHeight="1">
      <c r="A458" s="49"/>
      <c r="B458" s="14"/>
      <c r="C458" s="14"/>
    </row>
    <row r="459" spans="1:3" ht="56.25" customHeight="1">
      <c r="A459" s="49"/>
      <c r="B459" s="14"/>
      <c r="C459" s="14"/>
    </row>
    <row r="460" spans="1:3" ht="56.25" customHeight="1">
      <c r="A460" s="49"/>
      <c r="B460" s="14"/>
      <c r="C460" s="14"/>
    </row>
    <row r="461" spans="1:3" ht="56.25" customHeight="1">
      <c r="A461" s="49"/>
      <c r="B461" s="14"/>
      <c r="C461" s="14"/>
    </row>
    <row r="462" spans="1:3" ht="56.25" customHeight="1">
      <c r="A462" s="49"/>
      <c r="B462" s="14"/>
      <c r="C462" s="14"/>
    </row>
    <row r="463" spans="1:3" ht="56.25" customHeight="1">
      <c r="A463" s="49"/>
      <c r="B463" s="14"/>
      <c r="C463" s="14"/>
    </row>
    <row r="464" spans="1:3" ht="56.25" customHeight="1">
      <c r="A464" s="49"/>
      <c r="B464" s="14"/>
      <c r="C464" s="14"/>
    </row>
    <row r="465" spans="1:3" ht="56.25" customHeight="1">
      <c r="A465" s="49"/>
      <c r="B465" s="14"/>
      <c r="C465" s="14"/>
    </row>
    <row r="466" spans="1:3" ht="56.25" customHeight="1">
      <c r="A466" s="49"/>
      <c r="B466" s="14"/>
      <c r="C466" s="14"/>
    </row>
    <row r="467" spans="1:3" ht="56.25" customHeight="1">
      <c r="A467" s="49"/>
      <c r="B467" s="14"/>
      <c r="C467" s="14"/>
    </row>
    <row r="468" spans="1:3" ht="56.25" customHeight="1">
      <c r="A468" s="49"/>
      <c r="B468" s="14"/>
      <c r="C468" s="14"/>
    </row>
    <row r="469" spans="1:3" ht="56.25" customHeight="1">
      <c r="A469" s="49"/>
      <c r="B469" s="14"/>
      <c r="C469" s="14"/>
    </row>
    <row r="470" spans="1:3" ht="56.25" customHeight="1">
      <c r="A470" s="49"/>
      <c r="B470" s="14"/>
      <c r="C470" s="14"/>
    </row>
    <row r="471" spans="1:3" ht="56.25" customHeight="1">
      <c r="A471" s="49"/>
      <c r="B471" s="14"/>
      <c r="C471" s="14"/>
    </row>
    <row r="472" spans="1:3" ht="56.25" customHeight="1">
      <c r="A472" s="49"/>
      <c r="B472" s="14"/>
      <c r="C472" s="14"/>
    </row>
    <row r="473" spans="1:3" ht="56.25" customHeight="1">
      <c r="A473" s="49"/>
      <c r="B473" s="14"/>
      <c r="C473" s="14"/>
    </row>
    <row r="474" spans="1:3" ht="56.25" customHeight="1">
      <c r="A474" s="49"/>
      <c r="B474" s="14"/>
      <c r="C474" s="14"/>
    </row>
    <row r="475" spans="1:3" ht="56.25" customHeight="1">
      <c r="A475" s="49"/>
      <c r="B475" s="14"/>
      <c r="C475" s="14"/>
    </row>
    <row r="476" spans="1:3" ht="56.25" customHeight="1">
      <c r="A476" s="49"/>
      <c r="B476" s="14"/>
      <c r="C476" s="14"/>
    </row>
    <row r="477" spans="1:3" ht="56.25" customHeight="1">
      <c r="A477" s="49"/>
      <c r="B477" s="14"/>
      <c r="C477" s="14"/>
    </row>
    <row r="478" spans="1:3" ht="56.25" customHeight="1">
      <c r="A478" s="49"/>
      <c r="B478" s="14"/>
      <c r="C478" s="14"/>
    </row>
    <row r="479" spans="1:3" ht="56.25" customHeight="1">
      <c r="A479" s="49"/>
      <c r="B479" s="14"/>
      <c r="C479" s="14"/>
    </row>
    <row r="480" spans="1:3" ht="56.25" customHeight="1">
      <c r="A480" s="49"/>
      <c r="B480" s="14"/>
      <c r="C480" s="14"/>
    </row>
    <row r="481" spans="1:3" ht="56.25" customHeight="1">
      <c r="A481" s="49"/>
      <c r="B481" s="14"/>
      <c r="C481" s="14"/>
    </row>
    <row r="482" spans="1:3" ht="56.25" customHeight="1">
      <c r="A482" s="49"/>
      <c r="B482" s="14"/>
      <c r="C482" s="14"/>
    </row>
    <row r="483" spans="1:3" ht="56.25" customHeight="1">
      <c r="A483" s="49"/>
      <c r="B483" s="14"/>
      <c r="C483" s="14"/>
    </row>
    <row r="484" spans="1:3" ht="56.25" customHeight="1">
      <c r="A484" s="49"/>
      <c r="B484" s="14"/>
      <c r="C484" s="14"/>
    </row>
    <row r="485" spans="1:3" ht="56.25" customHeight="1">
      <c r="A485" s="49"/>
      <c r="B485" s="14"/>
      <c r="C485" s="14"/>
    </row>
    <row r="486" spans="1:3" ht="56.25" customHeight="1">
      <c r="A486" s="49"/>
      <c r="B486" s="14"/>
      <c r="C486" s="14"/>
    </row>
    <row r="487" spans="1:3" ht="56.25" customHeight="1">
      <c r="A487" s="49"/>
      <c r="B487" s="14"/>
      <c r="C487" s="14"/>
    </row>
    <row r="488" spans="1:3" ht="56.25" customHeight="1">
      <c r="A488" s="49"/>
      <c r="B488" s="14"/>
      <c r="C488" s="14"/>
    </row>
    <row r="489" spans="1:3" ht="56.25" customHeight="1">
      <c r="A489" s="49"/>
      <c r="B489" s="14"/>
      <c r="C489" s="14"/>
    </row>
    <row r="490" spans="1:3" ht="56.25" customHeight="1">
      <c r="A490" s="49"/>
      <c r="B490" s="14"/>
      <c r="C490" s="14"/>
    </row>
    <row r="491" spans="1:3" ht="56.25" customHeight="1">
      <c r="A491" s="49"/>
      <c r="B491" s="14"/>
      <c r="C491" s="14"/>
    </row>
    <row r="492" spans="1:3" ht="56.25" customHeight="1">
      <c r="A492" s="49"/>
      <c r="B492" s="14"/>
      <c r="C492" s="14"/>
    </row>
    <row r="493" spans="1:3" ht="56.25" customHeight="1">
      <c r="A493" s="49"/>
      <c r="B493" s="14"/>
      <c r="C493" s="14"/>
    </row>
    <row r="494" spans="1:3" ht="56.25" customHeight="1">
      <c r="A494" s="49"/>
      <c r="B494" s="14"/>
      <c r="C494" s="14"/>
    </row>
    <row r="495" spans="1:3" ht="56.25" customHeight="1">
      <c r="A495" s="49"/>
      <c r="B495" s="14"/>
      <c r="C495" s="14"/>
    </row>
    <row r="496" spans="1:3" ht="56.25" customHeight="1">
      <c r="A496" s="49"/>
      <c r="B496" s="14"/>
      <c r="C496" s="14"/>
    </row>
    <row r="497" spans="1:3" ht="56.25" customHeight="1">
      <c r="A497" s="49"/>
      <c r="B497" s="14"/>
      <c r="C497" s="14"/>
    </row>
    <row r="498" spans="1:3" ht="56.25" customHeight="1">
      <c r="A498" s="49"/>
      <c r="B498" s="14"/>
      <c r="C498" s="14"/>
    </row>
    <row r="499" spans="1:3" ht="56.25" customHeight="1">
      <c r="A499" s="49"/>
      <c r="B499" s="14"/>
      <c r="C499" s="14"/>
    </row>
    <row r="500" spans="1:3" ht="56.25" customHeight="1">
      <c r="A500" s="49"/>
      <c r="B500" s="14"/>
      <c r="C500" s="14"/>
    </row>
    <row r="501" spans="1:3" ht="56.25" customHeight="1">
      <c r="A501" s="49"/>
      <c r="B501" s="14"/>
      <c r="C501" s="14"/>
    </row>
    <row r="502" spans="1:3" ht="56.25" customHeight="1">
      <c r="A502" s="49"/>
      <c r="B502" s="14"/>
      <c r="C502" s="14"/>
    </row>
    <row r="503" spans="1:3" ht="56.25" customHeight="1">
      <c r="A503" s="49"/>
      <c r="B503" s="14"/>
      <c r="C503" s="14"/>
    </row>
    <row r="504" spans="1:3" ht="56.25" customHeight="1">
      <c r="A504" s="49"/>
      <c r="B504" s="14"/>
      <c r="C504" s="14"/>
    </row>
    <row r="505" spans="1:3" ht="56.25" customHeight="1">
      <c r="A505" s="49"/>
      <c r="B505" s="14"/>
      <c r="C505" s="14"/>
    </row>
    <row r="506" spans="1:3" ht="56.25" customHeight="1">
      <c r="A506" s="49"/>
      <c r="B506" s="14"/>
      <c r="C506" s="14"/>
    </row>
    <row r="507" spans="1:3" ht="56.25" customHeight="1">
      <c r="A507" s="49"/>
      <c r="B507" s="14"/>
      <c r="C507" s="14"/>
    </row>
    <row r="508" spans="1:3" ht="56.25" customHeight="1">
      <c r="A508" s="49"/>
      <c r="B508" s="14"/>
      <c r="C508" s="14"/>
    </row>
    <row r="509" spans="1:3" ht="56.25" customHeight="1">
      <c r="A509" s="49"/>
      <c r="B509" s="14"/>
      <c r="C509" s="14"/>
    </row>
    <row r="510" spans="1:3" ht="56.25" customHeight="1">
      <c r="A510" s="49"/>
      <c r="B510" s="14"/>
      <c r="C510" s="14"/>
    </row>
    <row r="511" spans="1:3" ht="56.25" customHeight="1">
      <c r="A511" s="49"/>
      <c r="B511" s="14"/>
      <c r="C511" s="14"/>
    </row>
    <row r="512" spans="1:3" ht="56.25" customHeight="1">
      <c r="A512" s="49"/>
      <c r="B512" s="14"/>
      <c r="C512" s="14"/>
    </row>
    <row r="513" spans="1:3" ht="56.25" customHeight="1">
      <c r="A513" s="49"/>
      <c r="B513" s="14"/>
      <c r="C513" s="14"/>
    </row>
    <row r="514" spans="1:3" ht="56.25" customHeight="1">
      <c r="A514" s="49"/>
      <c r="B514" s="14"/>
      <c r="C514" s="14"/>
    </row>
    <row r="515" spans="1:3" ht="56.25" customHeight="1">
      <c r="A515" s="49"/>
      <c r="B515" s="14"/>
      <c r="C515" s="14"/>
    </row>
    <row r="516" spans="1:3" ht="56.25" customHeight="1">
      <c r="A516" s="49"/>
      <c r="B516" s="14"/>
      <c r="C516" s="14"/>
    </row>
    <row r="517" spans="1:3" ht="56.25" customHeight="1">
      <c r="A517" s="49"/>
      <c r="B517" s="14"/>
      <c r="C517" s="14"/>
    </row>
    <row r="518" spans="1:3" ht="56.25" customHeight="1">
      <c r="A518" s="49"/>
      <c r="B518" s="14"/>
      <c r="C518" s="14"/>
    </row>
    <row r="519" spans="1:3" ht="56.25" customHeight="1">
      <c r="A519" s="49"/>
      <c r="B519" s="14"/>
      <c r="C519" s="14"/>
    </row>
    <row r="520" spans="1:3" ht="56.25" customHeight="1">
      <c r="A520" s="49"/>
      <c r="B520" s="14"/>
      <c r="C520" s="14"/>
    </row>
    <row r="521" spans="1:3" ht="56.25" customHeight="1">
      <c r="A521" s="49"/>
      <c r="B521" s="14"/>
      <c r="C521" s="14"/>
    </row>
    <row r="522" spans="1:3" ht="56.25" customHeight="1">
      <c r="A522" s="49"/>
      <c r="B522" s="14"/>
      <c r="C522" s="14"/>
    </row>
    <row r="523" spans="1:3" ht="56.25" customHeight="1">
      <c r="A523" s="49"/>
      <c r="B523" s="14"/>
      <c r="C523" s="14"/>
    </row>
    <row r="524" spans="1:3" ht="56.25" customHeight="1">
      <c r="A524" s="49"/>
      <c r="B524" s="14"/>
      <c r="C524" s="14"/>
    </row>
    <row r="525" spans="1:3" ht="56.25" customHeight="1">
      <c r="A525" s="49"/>
      <c r="B525" s="14"/>
      <c r="C525" s="14"/>
    </row>
    <row r="526" spans="1:3" ht="56.25" customHeight="1">
      <c r="A526" s="49"/>
      <c r="B526" s="14"/>
      <c r="C526" s="14"/>
    </row>
    <row r="527" spans="1:3" ht="56.25" customHeight="1">
      <c r="A527" s="49"/>
      <c r="B527" s="14"/>
      <c r="C527" s="14"/>
    </row>
    <row r="528" spans="1:3" ht="56.25" customHeight="1">
      <c r="A528" s="49"/>
      <c r="B528" s="14"/>
      <c r="C528" s="14"/>
    </row>
    <row r="529" spans="1:3" ht="56.25" customHeight="1">
      <c r="A529" s="49"/>
      <c r="B529" s="14"/>
      <c r="C529" s="14"/>
    </row>
    <row r="530" spans="1:3" ht="56.25" customHeight="1">
      <c r="A530" s="49"/>
      <c r="B530" s="14"/>
      <c r="C530" s="14"/>
    </row>
    <row r="531" spans="1:3" ht="56.25" customHeight="1">
      <c r="A531" s="49"/>
      <c r="B531" s="14"/>
      <c r="C531" s="14"/>
    </row>
    <row r="532" spans="1:3" ht="56.25" customHeight="1">
      <c r="A532" s="49"/>
      <c r="B532" s="14"/>
      <c r="C532" s="14"/>
    </row>
    <row r="533" spans="1:3" ht="56.25" customHeight="1">
      <c r="A533" s="49"/>
      <c r="B533" s="14"/>
      <c r="C533" s="14"/>
    </row>
    <row r="534" spans="1:3" ht="56.25" customHeight="1">
      <c r="A534" s="49"/>
      <c r="B534" s="14"/>
      <c r="C534" s="14"/>
    </row>
    <row r="535" spans="1:3" ht="56.25" customHeight="1">
      <c r="A535" s="49"/>
      <c r="B535" s="14"/>
      <c r="C535" s="14"/>
    </row>
    <row r="536" spans="1:3" ht="56.25" customHeight="1">
      <c r="A536" s="49"/>
      <c r="B536" s="14"/>
      <c r="C536" s="14"/>
    </row>
    <row r="537" spans="1:3" ht="56.25" customHeight="1">
      <c r="A537" s="49"/>
      <c r="B537" s="14"/>
      <c r="C537" s="14"/>
    </row>
    <row r="538" spans="1:3" ht="56.25" customHeight="1">
      <c r="A538" s="49"/>
      <c r="B538" s="14"/>
      <c r="C538" s="14"/>
    </row>
    <row r="539" spans="1:3" ht="56.25" customHeight="1">
      <c r="A539" s="49"/>
      <c r="B539" s="14"/>
      <c r="C539" s="14"/>
    </row>
    <row r="540" spans="1:3" ht="56.25" customHeight="1">
      <c r="A540" s="49"/>
      <c r="B540" s="14"/>
      <c r="C540" s="14"/>
    </row>
    <row r="541" spans="1:3" ht="56.25" customHeight="1">
      <c r="A541" s="49"/>
      <c r="B541" s="14"/>
      <c r="C541" s="14"/>
    </row>
    <row r="542" spans="1:3" ht="56.25" customHeight="1">
      <c r="A542" s="49"/>
      <c r="B542" s="14"/>
      <c r="C542" s="14"/>
    </row>
    <row r="543" spans="1:3" ht="56.25" customHeight="1">
      <c r="A543" s="49"/>
      <c r="B543" s="14"/>
      <c r="C543" s="14"/>
    </row>
    <row r="544" spans="1:3" ht="56.25" customHeight="1">
      <c r="A544" s="49"/>
      <c r="B544" s="14"/>
      <c r="C544" s="14"/>
    </row>
    <row r="545" spans="1:3" ht="56.25" customHeight="1">
      <c r="A545" s="49"/>
      <c r="B545" s="14"/>
      <c r="C545" s="14"/>
    </row>
    <row r="546" spans="1:3" ht="56.25" customHeight="1">
      <c r="A546" s="49"/>
      <c r="B546" s="14"/>
      <c r="C546" s="14"/>
    </row>
    <row r="547" spans="1:3" ht="56.25" customHeight="1">
      <c r="A547" s="49"/>
      <c r="B547" s="14"/>
      <c r="C547" s="14"/>
    </row>
    <row r="548" spans="1:3" ht="56.25" customHeight="1">
      <c r="A548" s="49"/>
      <c r="B548" s="14"/>
      <c r="C548" s="14"/>
    </row>
    <row r="549" spans="1:3" ht="56.25" customHeight="1">
      <c r="A549" s="49"/>
      <c r="B549" s="14"/>
      <c r="C549" s="14"/>
    </row>
    <row r="550" spans="1:3" ht="56.25" customHeight="1">
      <c r="A550" s="49"/>
      <c r="B550" s="14"/>
      <c r="C550" s="14"/>
    </row>
    <row r="551" spans="1:3" ht="56.25" customHeight="1">
      <c r="A551" s="49"/>
      <c r="B551" s="14"/>
      <c r="C551" s="14"/>
    </row>
    <row r="552" spans="1:3" ht="56.25" customHeight="1">
      <c r="A552" s="49"/>
      <c r="B552" s="14"/>
      <c r="C552" s="14"/>
    </row>
    <row r="553" spans="1:3" ht="56.25" customHeight="1">
      <c r="A553" s="49"/>
      <c r="B553" s="14"/>
      <c r="C553" s="14"/>
    </row>
    <row r="554" spans="1:3" ht="56.25" customHeight="1">
      <c r="A554" s="49"/>
      <c r="B554" s="14"/>
      <c r="C554" s="14"/>
    </row>
    <row r="555" spans="1:3" ht="56.25" customHeight="1">
      <c r="A555" s="49"/>
      <c r="B555" s="14"/>
      <c r="C555" s="14"/>
    </row>
    <row r="556" spans="1:3" ht="56.25" customHeight="1">
      <c r="A556" s="49"/>
      <c r="B556" s="14"/>
      <c r="C556" s="14"/>
    </row>
    <row r="557" spans="1:3" ht="56.25" customHeight="1">
      <c r="A557" s="49"/>
      <c r="B557" s="14"/>
      <c r="C557" s="14"/>
    </row>
    <row r="558" spans="1:3" ht="56.25" customHeight="1">
      <c r="A558" s="49"/>
      <c r="B558" s="14"/>
      <c r="C558" s="14"/>
    </row>
    <row r="559" spans="1:3" ht="56.25" customHeight="1">
      <c r="A559" s="49"/>
      <c r="B559" s="14"/>
      <c r="C559" s="14"/>
    </row>
    <row r="560" spans="1:3" ht="56.25" customHeight="1">
      <c r="A560" s="49"/>
      <c r="B560" s="14"/>
      <c r="C560" s="14"/>
    </row>
    <row r="561" spans="1:3" ht="56.25" customHeight="1">
      <c r="A561" s="49"/>
      <c r="B561" s="14"/>
      <c r="C561" s="14"/>
    </row>
    <row r="562" spans="1:3" ht="56.25" customHeight="1">
      <c r="A562" s="49"/>
      <c r="B562" s="14"/>
      <c r="C562" s="14"/>
    </row>
    <row r="563" spans="1:3" ht="56.25" customHeight="1">
      <c r="A563" s="49"/>
      <c r="B563" s="14"/>
      <c r="C563" s="14"/>
    </row>
    <row r="564" spans="1:3" ht="56.25" customHeight="1">
      <c r="A564" s="49"/>
      <c r="B564" s="14"/>
      <c r="C564" s="14"/>
    </row>
    <row r="565" spans="1:3" ht="56.25" customHeight="1">
      <c r="A565" s="49"/>
      <c r="B565" s="14"/>
      <c r="C565" s="14"/>
    </row>
    <row r="566" spans="1:3" ht="56.25" customHeight="1">
      <c r="A566" s="49"/>
      <c r="B566" s="14"/>
      <c r="C566" s="14"/>
    </row>
    <row r="567" spans="1:3" ht="56.25" customHeight="1">
      <c r="A567" s="49"/>
      <c r="B567" s="14"/>
      <c r="C567" s="14"/>
    </row>
    <row r="568" spans="1:3" ht="56.25" customHeight="1">
      <c r="A568" s="49"/>
      <c r="B568" s="14"/>
      <c r="C568" s="14"/>
    </row>
    <row r="569" spans="1:3" ht="56.25" customHeight="1">
      <c r="A569" s="49"/>
      <c r="B569" s="14"/>
      <c r="C569" s="14"/>
    </row>
    <row r="570" spans="1:3" ht="56.25" customHeight="1">
      <c r="A570" s="49"/>
      <c r="B570" s="14"/>
      <c r="C570" s="14"/>
    </row>
    <row r="571" spans="1:3" ht="56.25" customHeight="1">
      <c r="A571" s="49"/>
      <c r="B571" s="14"/>
      <c r="C571" s="14"/>
    </row>
    <row r="572" spans="1:3" ht="56.25" customHeight="1">
      <c r="A572" s="49"/>
      <c r="B572" s="14"/>
      <c r="C572" s="14"/>
    </row>
    <row r="573" spans="1:3" ht="56.25" customHeight="1">
      <c r="A573" s="49"/>
      <c r="B573" s="14"/>
      <c r="C573" s="14"/>
    </row>
    <row r="574" spans="1:3" ht="56.25" customHeight="1">
      <c r="A574" s="49"/>
      <c r="B574" s="14"/>
      <c r="C574" s="14"/>
    </row>
    <row r="575" spans="1:3" ht="56.25" customHeight="1">
      <c r="A575" s="49"/>
      <c r="B575" s="14"/>
      <c r="C575" s="14"/>
    </row>
    <row r="576" spans="1:3" ht="56.25" customHeight="1">
      <c r="A576" s="49"/>
      <c r="B576" s="14"/>
      <c r="C576" s="14"/>
    </row>
    <row r="577" spans="1:3" ht="56.25" customHeight="1">
      <c r="A577" s="49"/>
      <c r="B577" s="14"/>
      <c r="C577" s="14"/>
    </row>
    <row r="578" spans="1:3" ht="56.25" customHeight="1">
      <c r="A578" s="49"/>
      <c r="B578" s="14"/>
      <c r="C578" s="14"/>
    </row>
    <row r="579" spans="1:3" ht="56.25" customHeight="1">
      <c r="A579" s="49"/>
      <c r="B579" s="14"/>
      <c r="C579" s="14"/>
    </row>
    <row r="580" spans="1:3" ht="56.25" customHeight="1">
      <c r="A580" s="49"/>
      <c r="B580" s="14"/>
      <c r="C580" s="14"/>
    </row>
    <row r="581" spans="1:3" ht="56.25" customHeight="1">
      <c r="A581" s="49"/>
      <c r="B581" s="14"/>
      <c r="C581" s="14"/>
    </row>
    <row r="582" spans="1:3" ht="56.25" customHeight="1">
      <c r="A582" s="49"/>
      <c r="B582" s="14"/>
      <c r="C582" s="14"/>
    </row>
    <row r="583" spans="1:3" ht="56.25" customHeight="1">
      <c r="A583" s="49"/>
      <c r="B583" s="14"/>
      <c r="C583" s="14"/>
    </row>
    <row r="584" spans="1:3" ht="56.25" customHeight="1">
      <c r="A584" s="49"/>
      <c r="B584" s="14"/>
      <c r="C584" s="14"/>
    </row>
    <row r="585" spans="1:3" ht="56.25" customHeight="1">
      <c r="A585" s="49"/>
      <c r="B585" s="14"/>
      <c r="C585" s="14"/>
    </row>
    <row r="586" spans="1:3" ht="56.25" customHeight="1">
      <c r="A586" s="49"/>
      <c r="B586" s="14"/>
      <c r="C586" s="14"/>
    </row>
    <row r="587" spans="1:3" ht="56.25" customHeight="1">
      <c r="A587" s="49"/>
      <c r="B587" s="14"/>
      <c r="C587" s="14"/>
    </row>
    <row r="588" spans="1:3" ht="56.25" customHeight="1">
      <c r="A588" s="49"/>
      <c r="B588" s="14"/>
      <c r="C588" s="14"/>
    </row>
    <row r="589" spans="1:3" ht="56.25" customHeight="1">
      <c r="A589" s="49"/>
      <c r="B589" s="14"/>
      <c r="C589" s="14"/>
    </row>
    <row r="590" spans="1:3" ht="56.25" customHeight="1">
      <c r="A590" s="49"/>
      <c r="B590" s="14"/>
      <c r="C590" s="14"/>
    </row>
    <row r="591" spans="1:3" ht="56.25" customHeight="1">
      <c r="A591" s="49"/>
      <c r="B591" s="14"/>
      <c r="C591" s="14"/>
    </row>
    <row r="592" spans="1:3" ht="56.25" customHeight="1">
      <c r="A592" s="49"/>
      <c r="B592" s="14"/>
      <c r="C592" s="14"/>
    </row>
    <row r="593" spans="1:3" ht="56.25" customHeight="1">
      <c r="A593" s="49"/>
      <c r="B593" s="14"/>
      <c r="C593" s="14"/>
    </row>
    <row r="594" spans="1:3" ht="56.25" customHeight="1">
      <c r="A594" s="49"/>
      <c r="B594" s="14"/>
      <c r="C594" s="14"/>
    </row>
    <row r="595" spans="1:3" ht="56.25" customHeight="1">
      <c r="A595" s="49"/>
      <c r="B595" s="14"/>
      <c r="C595" s="14"/>
    </row>
    <row r="596" spans="1:3" ht="56.25" customHeight="1">
      <c r="A596" s="49"/>
      <c r="B596" s="14"/>
      <c r="C596" s="14"/>
    </row>
    <row r="597" spans="1:3" ht="56.25" customHeight="1">
      <c r="A597" s="49"/>
      <c r="B597" s="14"/>
      <c r="C597" s="14"/>
    </row>
    <row r="598" spans="1:3" ht="56.25" customHeight="1">
      <c r="A598" s="49"/>
      <c r="B598" s="14"/>
      <c r="C598" s="14"/>
    </row>
    <row r="599" spans="1:3" ht="56.25" customHeight="1">
      <c r="A599" s="49"/>
      <c r="B599" s="14"/>
      <c r="C599" s="14"/>
    </row>
    <row r="600" spans="1:3" ht="56.25" customHeight="1">
      <c r="A600" s="49"/>
      <c r="B600" s="14"/>
      <c r="C600" s="14"/>
    </row>
    <row r="601" spans="1:3" ht="56.25" customHeight="1">
      <c r="A601" s="49"/>
      <c r="B601" s="14"/>
      <c r="C601" s="14"/>
    </row>
    <row r="602" spans="1:3" ht="56.25" customHeight="1">
      <c r="A602" s="49"/>
      <c r="B602" s="14"/>
      <c r="C602" s="14"/>
    </row>
    <row r="603" spans="1:3" ht="56.25" customHeight="1">
      <c r="A603" s="49"/>
      <c r="B603" s="14"/>
      <c r="C603" s="14"/>
    </row>
    <row r="604" spans="1:3" ht="56.25" customHeight="1">
      <c r="A604" s="49"/>
      <c r="B604" s="14"/>
      <c r="C604" s="14"/>
    </row>
    <row r="605" spans="1:3" ht="56.25" customHeight="1">
      <c r="A605" s="49"/>
      <c r="B605" s="14"/>
      <c r="C605" s="14"/>
    </row>
    <row r="606" spans="1:3" ht="56.25" customHeight="1">
      <c r="A606" s="49"/>
      <c r="B606" s="14"/>
      <c r="C606" s="14"/>
    </row>
    <row r="607" spans="1:3" ht="56.25" customHeight="1">
      <c r="A607" s="49"/>
      <c r="B607" s="14"/>
      <c r="C607" s="14"/>
    </row>
    <row r="608" spans="1:3" ht="56.25" customHeight="1">
      <c r="A608" s="49"/>
      <c r="B608" s="14"/>
      <c r="C608" s="14"/>
    </row>
    <row r="609" spans="1:3" ht="56.25" customHeight="1">
      <c r="A609" s="49"/>
      <c r="B609" s="14"/>
      <c r="C609" s="14"/>
    </row>
    <row r="610" spans="1:3" ht="56.25" customHeight="1">
      <c r="A610" s="49"/>
      <c r="B610" s="14"/>
      <c r="C610" s="14"/>
    </row>
    <row r="611" spans="1:3" ht="56.25" customHeight="1">
      <c r="A611" s="49"/>
      <c r="B611" s="14"/>
      <c r="C611" s="14"/>
    </row>
    <row r="612" spans="1:3" ht="56.25" customHeight="1">
      <c r="A612" s="49"/>
      <c r="B612" s="14"/>
      <c r="C612" s="14"/>
    </row>
    <row r="613" spans="1:3" ht="56.25" customHeight="1">
      <c r="A613" s="49"/>
      <c r="B613" s="14"/>
      <c r="C613" s="14"/>
    </row>
    <row r="614" spans="1:3" ht="56.25" customHeight="1">
      <c r="A614" s="49"/>
      <c r="B614" s="14"/>
      <c r="C614" s="14"/>
    </row>
    <row r="615" spans="1:3" ht="56.25" customHeight="1">
      <c r="A615" s="49"/>
      <c r="B615" s="14"/>
      <c r="C615" s="14"/>
    </row>
    <row r="616" spans="1:3" ht="56.25" customHeight="1">
      <c r="A616" s="49"/>
      <c r="B616" s="14"/>
      <c r="C616" s="14"/>
    </row>
    <row r="617" spans="1:3" ht="56.25" customHeight="1">
      <c r="A617" s="49"/>
      <c r="B617" s="14"/>
      <c r="C617" s="14"/>
    </row>
    <row r="618" spans="1:3" ht="56.25" customHeight="1">
      <c r="A618" s="49"/>
      <c r="B618" s="14"/>
      <c r="C618" s="14"/>
    </row>
    <row r="619" spans="1:3" ht="56.25" customHeight="1">
      <c r="A619" s="49"/>
      <c r="B619" s="14"/>
      <c r="C619" s="14"/>
    </row>
    <row r="620" spans="1:3" ht="56.25" customHeight="1">
      <c r="A620" s="49"/>
      <c r="B620" s="14"/>
      <c r="C620" s="14"/>
    </row>
    <row r="621" spans="1:3" ht="56.25" customHeight="1">
      <c r="A621" s="49"/>
      <c r="B621" s="14"/>
      <c r="C621" s="14"/>
    </row>
    <row r="622" spans="1:3" ht="56.25" customHeight="1">
      <c r="A622" s="49"/>
      <c r="B622" s="14"/>
      <c r="C622" s="14"/>
    </row>
    <row r="623" spans="1:3" ht="56.25" customHeight="1">
      <c r="A623" s="49"/>
      <c r="B623" s="14"/>
      <c r="C623" s="14"/>
    </row>
    <row r="624" spans="1:3" ht="56.25" customHeight="1">
      <c r="A624" s="49"/>
      <c r="B624" s="14"/>
      <c r="C624" s="14"/>
    </row>
    <row r="625" spans="1:3" ht="56.25" customHeight="1">
      <c r="A625" s="49"/>
      <c r="B625" s="14"/>
      <c r="C625" s="14"/>
    </row>
    <row r="626" spans="1:3" ht="56.25" customHeight="1">
      <c r="A626" s="49"/>
      <c r="B626" s="14"/>
      <c r="C626" s="14"/>
    </row>
    <row r="627" spans="1:3" ht="56.25" customHeight="1">
      <c r="A627" s="49"/>
      <c r="B627" s="14"/>
      <c r="C627" s="14"/>
    </row>
    <row r="628" spans="1:3" ht="56.25" customHeight="1">
      <c r="A628" s="49"/>
      <c r="B628" s="14"/>
      <c r="C628" s="14"/>
    </row>
    <row r="629" spans="1:3" ht="56.25" customHeight="1">
      <c r="A629" s="49"/>
      <c r="B629" s="14"/>
      <c r="C629" s="14"/>
    </row>
    <row r="630" spans="1:3" ht="56.25" customHeight="1">
      <c r="A630" s="49"/>
      <c r="B630" s="14"/>
      <c r="C630" s="14"/>
    </row>
    <row r="631" spans="1:3" ht="56.25" customHeight="1">
      <c r="A631" s="49"/>
      <c r="B631" s="14"/>
      <c r="C631" s="14"/>
    </row>
    <row r="632" spans="1:3" ht="56.25" customHeight="1">
      <c r="A632" s="49"/>
      <c r="B632" s="14"/>
      <c r="C632" s="14"/>
    </row>
    <row r="633" spans="1:3" ht="56.25" customHeight="1">
      <c r="A633" s="49"/>
      <c r="B633" s="14"/>
      <c r="C633" s="14"/>
    </row>
    <row r="634" spans="1:3" ht="56.25" customHeight="1">
      <c r="A634" s="49"/>
      <c r="B634" s="14"/>
      <c r="C634" s="14"/>
    </row>
    <row r="635" spans="1:3" ht="56.25" customHeight="1">
      <c r="A635" s="49"/>
      <c r="B635" s="14"/>
      <c r="C635" s="14"/>
    </row>
    <row r="636" spans="1:3" ht="56.25" customHeight="1">
      <c r="A636" s="49"/>
      <c r="B636" s="14"/>
      <c r="C636" s="14"/>
    </row>
    <row r="637" spans="1:3" ht="56.25" customHeight="1">
      <c r="A637" s="49"/>
      <c r="B637" s="14"/>
      <c r="C637" s="14"/>
    </row>
    <row r="638" spans="1:3" ht="56.25" customHeight="1">
      <c r="A638" s="49"/>
      <c r="B638" s="14"/>
      <c r="C638" s="14"/>
    </row>
    <row r="639" spans="1:3" ht="56.25" customHeight="1">
      <c r="A639" s="49"/>
      <c r="B639" s="14"/>
      <c r="C639" s="14"/>
    </row>
    <row r="640" spans="1:3" ht="56.25" customHeight="1">
      <c r="A640" s="49"/>
      <c r="B640" s="14"/>
      <c r="C640" s="14"/>
    </row>
    <row r="641" spans="1:3" ht="56.25" customHeight="1">
      <c r="A641" s="49"/>
      <c r="B641" s="14"/>
      <c r="C641" s="14"/>
    </row>
    <row r="642" spans="1:3" ht="56.25" customHeight="1">
      <c r="A642" s="49"/>
      <c r="B642" s="14"/>
      <c r="C642" s="14"/>
    </row>
    <row r="643" spans="1:3" ht="56.25" customHeight="1">
      <c r="A643" s="49"/>
      <c r="B643" s="14"/>
      <c r="C643" s="14"/>
    </row>
    <row r="644" spans="1:3" ht="56.25" customHeight="1">
      <c r="A644" s="49"/>
      <c r="B644" s="14"/>
      <c r="C644" s="14"/>
    </row>
    <row r="645" spans="1:3" ht="56.25" customHeight="1">
      <c r="A645" s="49"/>
      <c r="B645" s="14"/>
      <c r="C645" s="14"/>
    </row>
    <row r="646" spans="1:3" ht="56.25" customHeight="1">
      <c r="A646" s="49"/>
      <c r="B646" s="14"/>
      <c r="C646" s="14"/>
    </row>
    <row r="647" spans="1:3" ht="56.25" customHeight="1">
      <c r="A647" s="49"/>
      <c r="B647" s="14"/>
      <c r="C647" s="14"/>
    </row>
    <row r="648" spans="1:3" ht="56.25" customHeight="1">
      <c r="A648" s="49"/>
      <c r="B648" s="14"/>
      <c r="C648" s="14"/>
    </row>
    <row r="649" spans="1:3" ht="56.25" customHeight="1">
      <c r="A649" s="49"/>
      <c r="B649" s="14"/>
      <c r="C649" s="14"/>
    </row>
    <row r="650" spans="1:3" ht="56.25" customHeight="1">
      <c r="A650" s="49"/>
      <c r="B650" s="14"/>
      <c r="C650" s="14"/>
    </row>
    <row r="651" spans="1:3" ht="56.25" customHeight="1">
      <c r="A651" s="49"/>
      <c r="B651" s="14"/>
      <c r="C651" s="14"/>
    </row>
    <row r="652" spans="1:3" ht="56.25" customHeight="1">
      <c r="A652" s="49"/>
      <c r="B652" s="14"/>
      <c r="C652" s="14"/>
    </row>
    <row r="653" spans="1:3" ht="56.25" customHeight="1">
      <c r="A653" s="49"/>
      <c r="B653" s="14"/>
      <c r="C653" s="14"/>
    </row>
    <row r="654" spans="1:3" ht="56.25" customHeight="1">
      <c r="A654" s="49"/>
      <c r="B654" s="14"/>
      <c r="C654" s="14"/>
    </row>
    <row r="655" spans="1:3" ht="56.25" customHeight="1">
      <c r="A655" s="49"/>
      <c r="B655" s="14"/>
      <c r="C655" s="14"/>
    </row>
    <row r="656" spans="1:3" ht="56.25" customHeight="1">
      <c r="A656" s="49"/>
      <c r="B656" s="14"/>
      <c r="C656" s="14"/>
    </row>
    <row r="657" spans="1:3" ht="56.25" customHeight="1">
      <c r="A657" s="49"/>
      <c r="B657" s="14"/>
      <c r="C657" s="14"/>
    </row>
    <row r="658" spans="1:3" ht="56.25" customHeight="1">
      <c r="A658" s="49"/>
      <c r="B658" s="14"/>
      <c r="C658" s="14"/>
    </row>
    <row r="659" spans="1:3" ht="56.25" customHeight="1">
      <c r="A659" s="49"/>
      <c r="B659" s="14"/>
      <c r="C659" s="14"/>
    </row>
    <row r="660" spans="1:3" ht="56.25" customHeight="1">
      <c r="A660" s="49"/>
      <c r="B660" s="14"/>
      <c r="C660" s="14"/>
    </row>
    <row r="661" spans="1:3" ht="56.25" customHeight="1">
      <c r="A661" s="49"/>
      <c r="B661" s="14"/>
      <c r="C661" s="14"/>
    </row>
    <row r="662" spans="1:3" ht="56.25" customHeight="1">
      <c r="A662" s="49"/>
      <c r="B662" s="14"/>
      <c r="C662" s="14"/>
    </row>
    <row r="663" spans="1:3" ht="56.25" customHeight="1">
      <c r="A663" s="49"/>
      <c r="B663" s="14"/>
      <c r="C663" s="14"/>
    </row>
    <row r="664" spans="1:3" ht="56.25" customHeight="1">
      <c r="A664" s="49"/>
      <c r="B664" s="14"/>
      <c r="C664" s="14"/>
    </row>
    <row r="665" spans="1:3" ht="56.25" customHeight="1">
      <c r="A665" s="49"/>
      <c r="B665" s="14"/>
      <c r="C665" s="14"/>
    </row>
    <row r="666" spans="1:3" ht="56.25" customHeight="1">
      <c r="A666" s="49"/>
      <c r="B666" s="14"/>
      <c r="C666" s="14"/>
    </row>
    <row r="667" spans="1:3" ht="56.25" customHeight="1">
      <c r="A667" s="49"/>
      <c r="B667" s="14"/>
      <c r="C667" s="14"/>
    </row>
    <row r="668" spans="1:3" ht="56.25" customHeight="1">
      <c r="A668" s="49"/>
      <c r="B668" s="14"/>
      <c r="C668" s="14"/>
    </row>
    <row r="669" spans="1:3" ht="56.25" customHeight="1">
      <c r="A669" s="49"/>
      <c r="B669" s="14"/>
      <c r="C669" s="14"/>
    </row>
    <row r="670" spans="1:3" ht="56.25" customHeight="1">
      <c r="A670" s="49"/>
      <c r="B670" s="14"/>
      <c r="C670" s="14"/>
    </row>
    <row r="671" spans="1:3" ht="56.25" customHeight="1">
      <c r="A671" s="49"/>
      <c r="B671" s="14"/>
      <c r="C671" s="14"/>
    </row>
    <row r="672" spans="1:3" ht="56.25" customHeight="1">
      <c r="A672" s="49"/>
      <c r="B672" s="14"/>
      <c r="C672" s="14"/>
    </row>
    <row r="673" spans="1:3" ht="56.25" customHeight="1">
      <c r="A673" s="49"/>
      <c r="B673" s="14"/>
      <c r="C673" s="14"/>
    </row>
    <row r="674" spans="1:3" ht="56.25" customHeight="1">
      <c r="A674" s="49"/>
      <c r="B674" s="14"/>
      <c r="C674" s="14"/>
    </row>
    <row r="675" spans="1:3" ht="56.25" customHeight="1">
      <c r="A675" s="49"/>
      <c r="B675" s="14"/>
      <c r="C675" s="14"/>
    </row>
    <row r="676" spans="1:3" ht="56.25" customHeight="1">
      <c r="A676" s="49"/>
      <c r="B676" s="14"/>
      <c r="C676" s="14"/>
    </row>
    <row r="677" spans="1:3" ht="56.25" customHeight="1">
      <c r="A677" s="49"/>
      <c r="B677" s="14"/>
      <c r="C677" s="14"/>
    </row>
    <row r="678" spans="1:3" ht="56.25" customHeight="1">
      <c r="A678" s="49"/>
      <c r="B678" s="14"/>
      <c r="C678" s="14"/>
    </row>
    <row r="679" spans="1:3" ht="56.25" customHeight="1">
      <c r="A679" s="49"/>
      <c r="B679" s="14"/>
      <c r="C679" s="14"/>
    </row>
    <row r="680" spans="1:3" ht="56.25" customHeight="1">
      <c r="A680" s="49"/>
      <c r="B680" s="14"/>
      <c r="C680" s="14"/>
    </row>
    <row r="681" spans="1:3" ht="56.25" customHeight="1">
      <c r="A681" s="49"/>
      <c r="B681" s="14"/>
      <c r="C681" s="14"/>
    </row>
    <row r="682" spans="1:3" ht="56.25" customHeight="1">
      <c r="A682" s="49"/>
      <c r="B682" s="14"/>
      <c r="C682" s="14"/>
    </row>
    <row r="683" spans="1:3" ht="56.25" customHeight="1">
      <c r="A683" s="49"/>
      <c r="B683" s="14"/>
      <c r="C683" s="14"/>
    </row>
    <row r="684" spans="1:3" ht="56.25" customHeight="1">
      <c r="A684" s="49"/>
      <c r="B684" s="14"/>
      <c r="C684" s="14"/>
    </row>
    <row r="685" spans="1:3" ht="56.25" customHeight="1">
      <c r="A685" s="49"/>
      <c r="B685" s="14"/>
      <c r="C685" s="14"/>
    </row>
    <row r="686" spans="1:3" ht="56.25" customHeight="1">
      <c r="A686" s="49"/>
      <c r="B686" s="14"/>
      <c r="C686" s="14"/>
    </row>
    <row r="687" spans="1:3" ht="56.25" customHeight="1">
      <c r="A687" s="49"/>
      <c r="B687" s="14"/>
      <c r="C687" s="14"/>
    </row>
    <row r="688" spans="1:3" ht="56.25" customHeight="1">
      <c r="A688" s="49"/>
      <c r="B688" s="14"/>
      <c r="C688" s="14"/>
    </row>
    <row r="689" spans="1:3" ht="56.25" customHeight="1">
      <c r="A689" s="49"/>
      <c r="B689" s="14"/>
      <c r="C689" s="14"/>
    </row>
    <row r="690" spans="1:3" ht="56.25" customHeight="1">
      <c r="A690" s="49"/>
      <c r="B690" s="14"/>
      <c r="C690" s="14"/>
    </row>
    <row r="691" spans="1:3" ht="56.25" customHeight="1">
      <c r="A691" s="49"/>
      <c r="B691" s="14"/>
      <c r="C691" s="14"/>
    </row>
    <row r="692" spans="1:3" ht="56.25" customHeight="1">
      <c r="A692" s="49"/>
      <c r="B692" s="14"/>
      <c r="C692" s="14"/>
    </row>
    <row r="693" spans="1:3" ht="56.25" customHeight="1">
      <c r="A693" s="49"/>
      <c r="B693" s="14"/>
      <c r="C693" s="14"/>
    </row>
    <row r="694" spans="1:3" ht="56.25" customHeight="1">
      <c r="A694" s="49"/>
      <c r="B694" s="14"/>
      <c r="C694" s="14"/>
    </row>
    <row r="695" spans="1:3" ht="56.25" customHeight="1">
      <c r="A695" s="49"/>
      <c r="B695" s="14"/>
      <c r="C695" s="14"/>
    </row>
    <row r="696" spans="1:3" ht="56.25" customHeight="1">
      <c r="A696" s="49"/>
      <c r="B696" s="14"/>
      <c r="C696" s="14"/>
    </row>
    <row r="697" spans="1:3" ht="56.25" customHeight="1">
      <c r="A697" s="49"/>
      <c r="B697" s="14"/>
      <c r="C697" s="14"/>
    </row>
    <row r="698" spans="1:3" ht="56.25" customHeight="1">
      <c r="A698" s="49"/>
      <c r="B698" s="14"/>
      <c r="C698" s="14"/>
    </row>
    <row r="699" spans="1:3" ht="56.25" customHeight="1">
      <c r="A699" s="49"/>
      <c r="B699" s="14"/>
      <c r="C699" s="14"/>
    </row>
    <row r="700" spans="1:3" ht="56.25" customHeight="1">
      <c r="A700" s="49"/>
      <c r="B700" s="14"/>
      <c r="C700" s="14"/>
    </row>
    <row r="701" spans="1:3" ht="56.25" customHeight="1">
      <c r="A701" s="49"/>
      <c r="B701" s="14"/>
      <c r="C701" s="14"/>
    </row>
    <row r="702" spans="1:3" ht="56.25" customHeight="1">
      <c r="A702" s="49"/>
      <c r="B702" s="14"/>
      <c r="C702" s="14"/>
    </row>
    <row r="703" spans="1:3" ht="56.25" customHeight="1">
      <c r="A703" s="49"/>
      <c r="B703" s="14"/>
      <c r="C703" s="14"/>
    </row>
    <row r="704" spans="1:3" ht="56.25" customHeight="1">
      <c r="A704" s="49"/>
      <c r="B704" s="14"/>
      <c r="C704" s="14"/>
    </row>
    <row r="705" spans="1:3" ht="56.25" customHeight="1">
      <c r="A705" s="49"/>
      <c r="B705" s="14"/>
      <c r="C705" s="14"/>
    </row>
    <row r="706" spans="1:3" ht="56.25" customHeight="1">
      <c r="A706" s="49"/>
      <c r="B706" s="14"/>
      <c r="C706" s="14"/>
    </row>
    <row r="707" spans="1:3" ht="56.25" customHeight="1">
      <c r="A707" s="49"/>
      <c r="B707" s="14"/>
      <c r="C707" s="14"/>
    </row>
    <row r="708" spans="1:3" ht="56.25" customHeight="1">
      <c r="A708" s="49"/>
      <c r="B708" s="14"/>
      <c r="C708" s="14"/>
    </row>
    <row r="709" spans="1:3" ht="56.25" customHeight="1">
      <c r="A709" s="49"/>
      <c r="B709" s="14"/>
      <c r="C709" s="14"/>
    </row>
    <row r="710" spans="1:3" ht="56.25" customHeight="1">
      <c r="A710" s="49"/>
      <c r="B710" s="14"/>
      <c r="C710" s="14"/>
    </row>
    <row r="711" spans="1:3" ht="56.25" customHeight="1">
      <c r="A711" s="49"/>
      <c r="B711" s="14"/>
      <c r="C711" s="14"/>
    </row>
    <row r="712" spans="1:3" ht="56.25" customHeight="1">
      <c r="A712" s="49"/>
      <c r="B712" s="14"/>
      <c r="C712" s="14"/>
    </row>
    <row r="713" spans="1:3" ht="56.25" customHeight="1">
      <c r="A713" s="49"/>
      <c r="B713" s="14"/>
      <c r="C713" s="14"/>
    </row>
    <row r="714" spans="1:3" ht="56.25" customHeight="1">
      <c r="A714" s="49"/>
      <c r="B714" s="14"/>
      <c r="C714" s="14"/>
    </row>
    <row r="715" spans="1:3" ht="56.25" customHeight="1">
      <c r="A715" s="49"/>
      <c r="B715" s="14"/>
      <c r="C715" s="14"/>
    </row>
    <row r="716" spans="1:3" ht="56.25" customHeight="1">
      <c r="A716" s="49"/>
      <c r="B716" s="14"/>
      <c r="C716" s="14"/>
    </row>
    <row r="717" spans="1:3" ht="56.25" customHeight="1">
      <c r="A717" s="49"/>
      <c r="B717" s="14"/>
      <c r="C717" s="14"/>
    </row>
    <row r="718" spans="1:3" ht="56.25" customHeight="1">
      <c r="A718" s="49"/>
      <c r="B718" s="14"/>
      <c r="C718" s="14"/>
    </row>
    <row r="719" spans="1:3" ht="56.25" customHeight="1">
      <c r="A719" s="49"/>
      <c r="B719" s="14"/>
      <c r="C719" s="14"/>
    </row>
    <row r="720" spans="1:3" ht="56.25" customHeight="1">
      <c r="A720" s="49"/>
      <c r="B720" s="14"/>
      <c r="C720" s="14"/>
    </row>
    <row r="721" spans="1:3" ht="56.25" customHeight="1">
      <c r="A721" s="49"/>
      <c r="B721" s="14"/>
      <c r="C721" s="14"/>
    </row>
    <row r="722" spans="1:3" ht="56.25" customHeight="1">
      <c r="A722" s="49"/>
      <c r="B722" s="14"/>
      <c r="C722" s="14"/>
    </row>
    <row r="723" spans="1:3" ht="56.25" customHeight="1">
      <c r="A723" s="49"/>
      <c r="B723" s="14"/>
      <c r="C723" s="14"/>
    </row>
    <row r="724" spans="1:3" ht="56.25" customHeight="1">
      <c r="A724" s="49"/>
      <c r="B724" s="14"/>
      <c r="C724" s="14"/>
    </row>
    <row r="725" spans="1:3" ht="56.25" customHeight="1">
      <c r="A725" s="49"/>
      <c r="B725" s="14"/>
      <c r="C725" s="14"/>
    </row>
    <row r="726" spans="1:3" ht="56.25" customHeight="1">
      <c r="A726" s="49"/>
      <c r="B726" s="14"/>
      <c r="C726" s="14"/>
    </row>
    <row r="727" spans="1:3" ht="56.25" customHeight="1">
      <c r="A727" s="49"/>
      <c r="B727" s="14"/>
      <c r="C727" s="14"/>
    </row>
    <row r="728" spans="1:3" ht="56.25" customHeight="1">
      <c r="A728" s="49"/>
      <c r="B728" s="14"/>
      <c r="C728" s="14"/>
    </row>
    <row r="729" spans="1:3" ht="56.25" customHeight="1">
      <c r="A729" s="49"/>
      <c r="B729" s="14"/>
      <c r="C729" s="14"/>
    </row>
    <row r="730" spans="1:3" ht="56.25" customHeight="1">
      <c r="A730" s="49"/>
      <c r="B730" s="14"/>
      <c r="C730" s="14"/>
    </row>
    <row r="731" spans="1:3" ht="56.25" customHeight="1">
      <c r="A731" s="49"/>
      <c r="B731" s="14"/>
      <c r="C731" s="14"/>
    </row>
    <row r="732" spans="1:3" ht="56.25" customHeight="1">
      <c r="A732" s="49"/>
      <c r="B732" s="14"/>
      <c r="C732" s="14"/>
    </row>
    <row r="733" spans="1:3" ht="56.25" customHeight="1">
      <c r="A733" s="49"/>
      <c r="B733" s="14"/>
      <c r="C733" s="14"/>
    </row>
    <row r="734" spans="1:3" ht="56.25" customHeight="1">
      <c r="A734" s="49"/>
      <c r="B734" s="14"/>
      <c r="C734" s="14"/>
    </row>
    <row r="735" spans="1:3" ht="56.25" customHeight="1">
      <c r="A735" s="49"/>
      <c r="B735" s="14"/>
      <c r="C735" s="14"/>
    </row>
    <row r="736" spans="1:3" ht="56.25" customHeight="1">
      <c r="A736" s="49"/>
      <c r="B736" s="14"/>
      <c r="C736" s="14"/>
    </row>
    <row r="737" spans="1:3" ht="56.25" customHeight="1">
      <c r="A737" s="49"/>
      <c r="B737" s="14"/>
      <c r="C737" s="14"/>
    </row>
    <row r="738" spans="1:3" ht="56.25" customHeight="1">
      <c r="A738" s="49"/>
      <c r="B738" s="14"/>
      <c r="C738" s="14"/>
    </row>
    <row r="739" spans="1:3" ht="56.25" customHeight="1">
      <c r="A739" s="49"/>
      <c r="B739" s="14"/>
      <c r="C739" s="14"/>
    </row>
    <row r="740" spans="1:3" ht="56.25" customHeight="1">
      <c r="A740" s="49"/>
      <c r="B740" s="14"/>
      <c r="C740" s="14"/>
    </row>
    <row r="741" spans="1:3" ht="56.25" customHeight="1">
      <c r="A741" s="49"/>
      <c r="B741" s="14"/>
      <c r="C741" s="14"/>
    </row>
    <row r="742" spans="1:3" ht="56.25" customHeight="1">
      <c r="A742" s="49"/>
      <c r="B742" s="14"/>
      <c r="C742" s="14"/>
    </row>
    <row r="743" spans="1:3" ht="56.25" customHeight="1">
      <c r="A743" s="49"/>
      <c r="B743" s="14"/>
      <c r="C743" s="14"/>
    </row>
    <row r="744" spans="1:3" ht="56.25" customHeight="1">
      <c r="A744" s="49"/>
      <c r="B744" s="14"/>
      <c r="C744" s="14"/>
    </row>
    <row r="745" spans="1:3" ht="56.25" customHeight="1">
      <c r="A745" s="49"/>
      <c r="B745" s="14"/>
      <c r="C745" s="14"/>
    </row>
    <row r="746" spans="1:3" ht="56.25" customHeight="1">
      <c r="A746" s="49"/>
      <c r="B746" s="14"/>
      <c r="C746" s="14"/>
    </row>
    <row r="747" spans="1:3" ht="56.25" customHeight="1">
      <c r="A747" s="49"/>
      <c r="B747" s="14"/>
      <c r="C747" s="14"/>
    </row>
    <row r="748" spans="1:3" ht="56.25" customHeight="1">
      <c r="A748" s="49"/>
      <c r="B748" s="14"/>
      <c r="C748" s="14"/>
    </row>
    <row r="749" spans="1:3" ht="56.25" customHeight="1">
      <c r="A749" s="49"/>
      <c r="B749" s="14"/>
      <c r="C749" s="14"/>
    </row>
    <row r="750" spans="1:3" ht="56.25" customHeight="1">
      <c r="A750" s="49"/>
      <c r="B750" s="14"/>
      <c r="C750" s="14"/>
    </row>
    <row r="751" spans="1:3" ht="56.25" customHeight="1">
      <c r="A751" s="49"/>
      <c r="B751" s="14"/>
      <c r="C751" s="14"/>
    </row>
    <row r="752" spans="1:3" ht="56.25" customHeight="1">
      <c r="A752" s="49"/>
      <c r="B752" s="14"/>
      <c r="C752" s="14"/>
    </row>
    <row r="753" spans="1:3" ht="56.25" customHeight="1">
      <c r="A753" s="49"/>
      <c r="B753" s="14"/>
      <c r="C753" s="14"/>
    </row>
    <row r="754" spans="1:3" ht="56.25" customHeight="1">
      <c r="A754" s="49"/>
      <c r="B754" s="14"/>
      <c r="C754" s="14"/>
    </row>
    <row r="755" spans="1:3" ht="56.25" customHeight="1">
      <c r="A755" s="49"/>
      <c r="B755" s="14"/>
      <c r="C755" s="14"/>
    </row>
    <row r="756" spans="1:3" ht="56.25" customHeight="1">
      <c r="A756" s="49"/>
      <c r="B756" s="14"/>
      <c r="C756" s="14"/>
    </row>
    <row r="757" spans="1:3" ht="56.25" customHeight="1">
      <c r="A757" s="49"/>
      <c r="B757" s="14"/>
      <c r="C757" s="14"/>
    </row>
    <row r="758" spans="1:3" ht="56.25" customHeight="1">
      <c r="A758" s="49"/>
      <c r="B758" s="14"/>
      <c r="C758" s="14"/>
    </row>
    <row r="759" spans="1:3" ht="56.25" customHeight="1">
      <c r="A759" s="49"/>
      <c r="B759" s="14"/>
      <c r="C759" s="14"/>
    </row>
    <row r="760" spans="1:3" ht="56.25" customHeight="1">
      <c r="A760" s="49"/>
      <c r="B760" s="14"/>
      <c r="C760" s="14"/>
    </row>
    <row r="761" spans="1:3" ht="56.25" customHeight="1">
      <c r="A761" s="49"/>
      <c r="B761" s="14"/>
      <c r="C761" s="14"/>
    </row>
    <row r="762" spans="1:3" ht="56.25" customHeight="1">
      <c r="A762" s="49"/>
      <c r="B762" s="14"/>
      <c r="C762" s="14"/>
    </row>
    <row r="763" spans="1:3" ht="56.25" customHeight="1">
      <c r="A763" s="49"/>
      <c r="B763" s="14"/>
      <c r="C763" s="14"/>
    </row>
    <row r="764" spans="1:3" ht="56.25" customHeight="1">
      <c r="A764" s="49"/>
      <c r="B764" s="14"/>
      <c r="C764" s="14"/>
    </row>
    <row r="765" spans="1:3" ht="56.25" customHeight="1">
      <c r="A765" s="49"/>
      <c r="B765" s="14"/>
      <c r="C765" s="14"/>
    </row>
    <row r="766" spans="1:3" ht="56.25" customHeight="1">
      <c r="A766" s="49"/>
      <c r="B766" s="14"/>
      <c r="C766" s="14"/>
    </row>
    <row r="767" spans="1:3" ht="56.25" customHeight="1">
      <c r="A767" s="49"/>
      <c r="B767" s="14"/>
      <c r="C767" s="14"/>
    </row>
    <row r="768" spans="1:3" ht="56.25" customHeight="1">
      <c r="A768" s="49"/>
      <c r="B768" s="14"/>
      <c r="C768" s="14"/>
    </row>
    <row r="769" spans="1:3" ht="56.25" customHeight="1">
      <c r="A769" s="49"/>
      <c r="B769" s="14"/>
      <c r="C769" s="14"/>
    </row>
    <row r="770" spans="1:3" ht="56.25" customHeight="1">
      <c r="A770" s="49"/>
      <c r="B770" s="14"/>
      <c r="C770" s="14"/>
    </row>
    <row r="771" spans="1:3" ht="56.25" customHeight="1">
      <c r="A771" s="49"/>
      <c r="B771" s="14"/>
      <c r="C771" s="14"/>
    </row>
    <row r="772" spans="1:3" ht="56.25" customHeight="1">
      <c r="A772" s="49"/>
      <c r="B772" s="14"/>
      <c r="C772" s="14"/>
    </row>
    <row r="773" spans="1:3" ht="56.25" customHeight="1">
      <c r="A773" s="49"/>
      <c r="B773" s="14"/>
      <c r="C773" s="14"/>
    </row>
    <row r="774" spans="1:3" ht="56.25" customHeight="1">
      <c r="A774" s="49"/>
      <c r="B774" s="14"/>
      <c r="C774" s="14"/>
    </row>
    <row r="775" spans="1:3" ht="56.25" customHeight="1">
      <c r="A775" s="49"/>
      <c r="B775" s="14"/>
      <c r="C775" s="14"/>
    </row>
    <row r="776" spans="1:3" ht="56.25" customHeight="1">
      <c r="A776" s="49"/>
      <c r="B776" s="14"/>
      <c r="C776" s="14"/>
    </row>
    <row r="777" spans="1:3" ht="56.25" customHeight="1">
      <c r="A777" s="49"/>
      <c r="B777" s="14"/>
      <c r="C777" s="14"/>
    </row>
    <row r="778" spans="1:3" ht="56.25" customHeight="1">
      <c r="A778" s="49"/>
      <c r="B778" s="14"/>
      <c r="C778" s="14"/>
    </row>
    <row r="779" spans="1:3" ht="56.25" customHeight="1">
      <c r="A779" s="49"/>
      <c r="B779" s="14"/>
      <c r="C779" s="14"/>
    </row>
    <row r="780" spans="1:3" ht="56.25" customHeight="1">
      <c r="A780" s="49"/>
      <c r="B780" s="14"/>
      <c r="C780" s="14"/>
    </row>
    <row r="781" spans="1:3" ht="56.25" customHeight="1">
      <c r="A781" s="49"/>
      <c r="B781" s="14"/>
      <c r="C781" s="14"/>
    </row>
    <row r="782" spans="1:3" ht="56.25" customHeight="1">
      <c r="A782" s="49"/>
      <c r="B782" s="14"/>
      <c r="C782" s="14"/>
    </row>
    <row r="783" spans="1:3" ht="56.25" customHeight="1">
      <c r="A783" s="49"/>
      <c r="B783" s="14"/>
      <c r="C783" s="14"/>
    </row>
    <row r="784" spans="1:3" ht="56.25" customHeight="1">
      <c r="A784" s="49"/>
      <c r="B784" s="14"/>
      <c r="C784" s="14"/>
    </row>
    <row r="785" spans="1:3" ht="56.25" customHeight="1">
      <c r="A785" s="49"/>
      <c r="B785" s="14"/>
      <c r="C785" s="14"/>
    </row>
    <row r="786" spans="1:3" ht="56.25" customHeight="1">
      <c r="A786" s="49"/>
      <c r="B786" s="14"/>
      <c r="C786" s="14"/>
    </row>
    <row r="787" spans="1:3" ht="56.25" customHeight="1">
      <c r="A787" s="49"/>
      <c r="B787" s="14"/>
      <c r="C787" s="14"/>
    </row>
    <row r="788" spans="1:3" ht="56.25" customHeight="1">
      <c r="A788" s="49"/>
      <c r="B788" s="14"/>
      <c r="C788" s="14"/>
    </row>
    <row r="789" spans="1:3" ht="56.25" customHeight="1">
      <c r="A789" s="49"/>
      <c r="B789" s="14"/>
      <c r="C789" s="14"/>
    </row>
    <row r="790" spans="1:3" ht="56.25" customHeight="1">
      <c r="A790" s="49"/>
      <c r="B790" s="14"/>
      <c r="C790" s="14"/>
    </row>
    <row r="791" spans="1:3" ht="56.25" customHeight="1">
      <c r="A791" s="49"/>
      <c r="B791" s="14"/>
      <c r="C791" s="14"/>
    </row>
    <row r="792" spans="1:3" ht="56.25" customHeight="1">
      <c r="A792" s="49"/>
      <c r="B792" s="14"/>
      <c r="C792" s="14"/>
    </row>
    <row r="793" spans="1:3" ht="56.25" customHeight="1">
      <c r="A793" s="49"/>
      <c r="B793" s="14"/>
      <c r="C793" s="14"/>
    </row>
    <row r="794" spans="1:3" ht="56.25" customHeight="1">
      <c r="A794" s="49"/>
      <c r="B794" s="14"/>
      <c r="C794" s="14"/>
    </row>
    <row r="795" spans="1:3" ht="56.25" customHeight="1">
      <c r="A795" s="49"/>
      <c r="B795" s="14"/>
      <c r="C795" s="14"/>
    </row>
    <row r="796" spans="1:3" ht="56.25" customHeight="1">
      <c r="A796" s="49"/>
      <c r="B796" s="14"/>
      <c r="C796" s="14"/>
    </row>
    <row r="797" spans="1:3" ht="56.25" customHeight="1">
      <c r="A797" s="49"/>
      <c r="B797" s="14"/>
      <c r="C797" s="14"/>
    </row>
    <row r="798" spans="1:3" ht="56.25" customHeight="1">
      <c r="A798" s="49"/>
      <c r="B798" s="14"/>
      <c r="C798" s="14"/>
    </row>
    <row r="799" spans="1:3" ht="56.25" customHeight="1">
      <c r="A799" s="49"/>
      <c r="B799" s="14"/>
      <c r="C799" s="14"/>
    </row>
    <row r="800" spans="1:3" ht="56.25" customHeight="1">
      <c r="A800" s="49"/>
      <c r="B800" s="14"/>
      <c r="C800" s="14"/>
    </row>
    <row r="801" spans="1:3" ht="56.25" customHeight="1">
      <c r="A801" s="49"/>
      <c r="B801" s="14"/>
      <c r="C801" s="14"/>
    </row>
    <row r="802" spans="1:3" ht="56.25" customHeight="1">
      <c r="A802" s="49"/>
      <c r="B802" s="14"/>
      <c r="C802" s="14"/>
    </row>
    <row r="803" spans="1:3" ht="56.25" customHeight="1">
      <c r="A803" s="49"/>
      <c r="B803" s="14"/>
      <c r="C803" s="14"/>
    </row>
    <row r="804" spans="1:3" ht="56.25" customHeight="1">
      <c r="A804" s="49"/>
      <c r="B804" s="14"/>
      <c r="C804" s="14"/>
    </row>
    <row r="805" spans="1:3" ht="56.25" customHeight="1">
      <c r="A805" s="49"/>
      <c r="B805" s="14"/>
      <c r="C805" s="14"/>
    </row>
    <row r="806" spans="1:3" ht="56.25" customHeight="1">
      <c r="A806" s="49"/>
      <c r="B806" s="14"/>
      <c r="C806" s="14"/>
    </row>
    <row r="807" spans="1:3" ht="56.25" customHeight="1">
      <c r="A807" s="49"/>
      <c r="B807" s="14"/>
      <c r="C807" s="14"/>
    </row>
    <row r="808" spans="1:3" ht="56.25" customHeight="1">
      <c r="A808" s="49"/>
      <c r="B808" s="14"/>
      <c r="C808" s="14"/>
    </row>
    <row r="809" spans="1:3" ht="56.25" customHeight="1">
      <c r="A809" s="49"/>
      <c r="B809" s="14"/>
      <c r="C809" s="14"/>
    </row>
    <row r="810" spans="1:3" ht="56.25" customHeight="1">
      <c r="A810" s="49"/>
      <c r="B810" s="14"/>
      <c r="C810" s="14"/>
    </row>
    <row r="811" spans="1:3" ht="56.25" customHeight="1">
      <c r="A811" s="49"/>
      <c r="B811" s="14"/>
      <c r="C811" s="14"/>
    </row>
    <row r="812" spans="1:3" ht="56.25" customHeight="1">
      <c r="A812" s="49"/>
      <c r="B812" s="14"/>
      <c r="C812" s="14"/>
    </row>
    <row r="813" spans="1:3" ht="56.25" customHeight="1">
      <c r="A813" s="49"/>
      <c r="B813" s="14"/>
      <c r="C813" s="14"/>
    </row>
    <row r="814" spans="1:3" ht="56.25" customHeight="1">
      <c r="A814" s="49"/>
      <c r="B814" s="14"/>
      <c r="C814" s="14"/>
    </row>
    <row r="815" spans="1:3" ht="56.25" customHeight="1">
      <c r="A815" s="49"/>
      <c r="B815" s="14"/>
      <c r="C815" s="14"/>
    </row>
    <row r="816" spans="1:3" ht="56.25" customHeight="1">
      <c r="A816" s="49"/>
      <c r="B816" s="14"/>
      <c r="C816" s="14"/>
    </row>
    <row r="817" spans="1:3" ht="56.25" customHeight="1">
      <c r="A817" s="49"/>
      <c r="B817" s="14"/>
      <c r="C817" s="14"/>
    </row>
    <row r="818" spans="1:3" ht="56.25" customHeight="1">
      <c r="A818" s="49"/>
      <c r="B818" s="14"/>
      <c r="C818" s="14"/>
    </row>
    <row r="819" spans="1:3" ht="56.25" customHeight="1">
      <c r="A819" s="49"/>
      <c r="B819" s="14"/>
      <c r="C819" s="14"/>
    </row>
    <row r="820" spans="1:3" ht="56.25" customHeight="1">
      <c r="A820" s="49"/>
      <c r="B820" s="14"/>
      <c r="C820" s="14"/>
    </row>
    <row r="821" spans="1:3" ht="56.25" customHeight="1">
      <c r="A821" s="49"/>
      <c r="B821" s="14"/>
      <c r="C821" s="14"/>
    </row>
    <row r="822" spans="1:3" ht="56.25" customHeight="1">
      <c r="A822" s="49"/>
      <c r="B822" s="14"/>
      <c r="C822" s="14"/>
    </row>
    <row r="823" spans="1:3" ht="56.25" customHeight="1">
      <c r="A823" s="49"/>
      <c r="B823" s="14"/>
      <c r="C823" s="14"/>
    </row>
    <row r="824" spans="1:3" ht="56.25" customHeight="1">
      <c r="A824" s="49"/>
      <c r="B824" s="14"/>
      <c r="C824" s="14"/>
    </row>
    <row r="825" spans="1:3" ht="56.25" customHeight="1">
      <c r="A825" s="49"/>
      <c r="B825" s="14"/>
      <c r="C825" s="14"/>
    </row>
    <row r="826" spans="1:3" ht="56.25" customHeight="1">
      <c r="A826" s="49"/>
      <c r="B826" s="14"/>
      <c r="C826" s="14"/>
    </row>
    <row r="827" spans="1:3" ht="56.25" customHeight="1">
      <c r="A827" s="49"/>
      <c r="B827" s="14"/>
      <c r="C827" s="14"/>
    </row>
    <row r="828" spans="1:3" ht="56.25" customHeight="1">
      <c r="A828" s="49"/>
      <c r="B828" s="14"/>
      <c r="C828" s="14"/>
    </row>
    <row r="829" spans="1:3" ht="56.25" customHeight="1">
      <c r="A829" s="49"/>
      <c r="B829" s="14"/>
      <c r="C829" s="14"/>
    </row>
    <row r="830" spans="1:3" ht="56.25" customHeight="1">
      <c r="A830" s="49"/>
      <c r="B830" s="14"/>
      <c r="C830" s="14"/>
    </row>
    <row r="831" spans="1:3" ht="56.25" customHeight="1">
      <c r="A831" s="49"/>
      <c r="B831" s="14"/>
      <c r="C831" s="14"/>
    </row>
    <row r="832" spans="1:3" ht="56.25" customHeight="1">
      <c r="A832" s="49"/>
      <c r="B832" s="14"/>
      <c r="C832" s="14"/>
    </row>
    <row r="833" spans="1:3" ht="56.25" customHeight="1">
      <c r="A833" s="49"/>
      <c r="B833" s="14"/>
      <c r="C833" s="14"/>
    </row>
    <row r="834" spans="1:3" ht="56.25" customHeight="1">
      <c r="A834" s="49"/>
      <c r="B834" s="14"/>
      <c r="C834" s="14"/>
    </row>
    <row r="835" spans="1:3" ht="56.25" customHeight="1">
      <c r="A835" s="49"/>
      <c r="B835" s="14"/>
      <c r="C835" s="14"/>
    </row>
    <row r="836" spans="1:3" ht="56.25" customHeight="1">
      <c r="A836" s="49"/>
      <c r="B836" s="14"/>
      <c r="C836" s="14"/>
    </row>
    <row r="837" spans="1:3" ht="56.25" customHeight="1">
      <c r="A837" s="49"/>
      <c r="B837" s="14"/>
      <c r="C837" s="14"/>
    </row>
    <row r="838" spans="1:3" ht="56.25" customHeight="1">
      <c r="A838" s="49"/>
      <c r="B838" s="14"/>
      <c r="C838" s="14"/>
    </row>
    <row r="839" spans="1:3" ht="56.25" customHeight="1">
      <c r="A839" s="49"/>
      <c r="B839" s="14"/>
      <c r="C839" s="14"/>
    </row>
    <row r="840" spans="1:3" ht="56.25" customHeight="1">
      <c r="A840" s="49"/>
      <c r="B840" s="14"/>
      <c r="C840" s="14"/>
    </row>
    <row r="841" spans="1:3" ht="56.25" customHeight="1">
      <c r="A841" s="49"/>
      <c r="B841" s="14"/>
      <c r="C841" s="14"/>
    </row>
    <row r="842" spans="1:3" ht="56.25" customHeight="1">
      <c r="A842" s="49"/>
      <c r="B842" s="14"/>
      <c r="C842" s="14"/>
    </row>
    <row r="843" spans="1:3" ht="56.25" customHeight="1">
      <c r="A843" s="49"/>
      <c r="B843" s="14"/>
      <c r="C843" s="14"/>
    </row>
    <row r="844" spans="1:3" ht="56.25" customHeight="1">
      <c r="A844" s="49"/>
      <c r="B844" s="14"/>
      <c r="C844" s="14"/>
    </row>
    <row r="845" spans="1:3" ht="56.25" customHeight="1">
      <c r="A845" s="49"/>
      <c r="B845" s="14"/>
      <c r="C845" s="14"/>
    </row>
    <row r="846" spans="1:3" ht="56.25" customHeight="1">
      <c r="A846" s="49"/>
      <c r="B846" s="14"/>
      <c r="C846" s="14"/>
    </row>
    <row r="847" spans="1:3" ht="56.25" customHeight="1">
      <c r="A847" s="49"/>
      <c r="B847" s="14"/>
      <c r="C847" s="14"/>
    </row>
    <row r="848" spans="1:3" ht="56.25" customHeight="1">
      <c r="A848" s="49"/>
      <c r="B848" s="14"/>
      <c r="C848" s="14"/>
    </row>
    <row r="849" spans="1:3" ht="56.25" customHeight="1">
      <c r="A849" s="49"/>
      <c r="B849" s="14"/>
      <c r="C849" s="14"/>
    </row>
    <row r="850" spans="1:3" ht="56.25" customHeight="1">
      <c r="A850" s="49"/>
      <c r="B850" s="14"/>
      <c r="C850" s="14"/>
    </row>
    <row r="851" spans="1:3" ht="56.25" customHeight="1">
      <c r="A851" s="49"/>
      <c r="B851" s="14"/>
      <c r="C851" s="14"/>
    </row>
    <row r="852" spans="1:3" ht="56.25" customHeight="1">
      <c r="A852" s="49"/>
      <c r="B852" s="14"/>
      <c r="C852" s="14"/>
    </row>
    <row r="853" spans="1:3" ht="56.25" customHeight="1">
      <c r="A853" s="49"/>
      <c r="B853" s="14"/>
      <c r="C853" s="14"/>
    </row>
    <row r="854" spans="1:3" ht="56.25" customHeight="1">
      <c r="A854" s="49"/>
      <c r="B854" s="14"/>
      <c r="C854" s="14"/>
    </row>
    <row r="855" spans="1:3" ht="56.25" customHeight="1">
      <c r="A855" s="49"/>
      <c r="B855" s="14"/>
      <c r="C855" s="14"/>
    </row>
    <row r="856" spans="1:3" ht="56.25" customHeight="1">
      <c r="A856" s="49"/>
      <c r="B856" s="14"/>
      <c r="C856" s="14"/>
    </row>
    <row r="857" spans="1:3" ht="56.25" customHeight="1">
      <c r="A857" s="49"/>
      <c r="B857" s="14"/>
      <c r="C857" s="14"/>
    </row>
    <row r="858" spans="1:3" ht="56.25" customHeight="1">
      <c r="A858" s="49"/>
      <c r="B858" s="14"/>
      <c r="C858" s="14"/>
    </row>
    <row r="859" spans="1:3" ht="56.25" customHeight="1">
      <c r="A859" s="49"/>
      <c r="B859" s="14"/>
      <c r="C859" s="14"/>
    </row>
    <row r="860" spans="1:3" ht="56.25" customHeight="1">
      <c r="A860" s="49"/>
      <c r="B860" s="14"/>
      <c r="C860" s="14"/>
    </row>
    <row r="861" spans="1:3" ht="56.25" customHeight="1">
      <c r="A861" s="49"/>
      <c r="B861" s="14"/>
      <c r="C861" s="14"/>
    </row>
    <row r="862" spans="1:3" ht="56.25" customHeight="1">
      <c r="A862" s="49"/>
      <c r="B862" s="14"/>
      <c r="C862" s="14"/>
    </row>
    <row r="863" spans="1:3" ht="56.25" customHeight="1">
      <c r="A863" s="49"/>
      <c r="B863" s="14"/>
      <c r="C863" s="14"/>
    </row>
    <row r="864" spans="1:3" ht="56.25" customHeight="1">
      <c r="A864" s="49"/>
      <c r="B864" s="14"/>
      <c r="C864" s="14"/>
    </row>
    <row r="865" spans="1:3" ht="56.25" customHeight="1">
      <c r="A865" s="49"/>
      <c r="B865" s="14"/>
      <c r="C865" s="14"/>
    </row>
    <row r="866" spans="1:3" ht="56.25" customHeight="1">
      <c r="A866" s="49"/>
      <c r="B866" s="14"/>
      <c r="C866" s="14"/>
    </row>
    <row r="867" spans="1:3" ht="56.25" customHeight="1">
      <c r="A867" s="49"/>
      <c r="B867" s="14"/>
      <c r="C867" s="14"/>
    </row>
    <row r="868" spans="1:3" ht="56.25" customHeight="1">
      <c r="A868" s="49"/>
      <c r="B868" s="14"/>
      <c r="C868" s="14"/>
    </row>
    <row r="869" spans="1:3" ht="56.25" customHeight="1">
      <c r="A869" s="49"/>
      <c r="B869" s="14"/>
      <c r="C869" s="14"/>
    </row>
    <row r="870" spans="1:3" ht="56.25" customHeight="1">
      <c r="A870" s="49"/>
      <c r="B870" s="14"/>
      <c r="C870" s="14"/>
    </row>
    <row r="871" spans="1:3" ht="56.25" customHeight="1">
      <c r="A871" s="49"/>
      <c r="B871" s="14"/>
      <c r="C871" s="14"/>
    </row>
    <row r="872" spans="1:3" ht="56.25" customHeight="1">
      <c r="A872" s="49"/>
      <c r="B872" s="14"/>
      <c r="C872" s="14"/>
    </row>
    <row r="873" spans="1:3" ht="56.25" customHeight="1">
      <c r="A873" s="49"/>
      <c r="B873" s="14"/>
      <c r="C873" s="14"/>
    </row>
    <row r="874" spans="1:3" ht="56.25" customHeight="1">
      <c r="A874" s="49"/>
      <c r="B874" s="14"/>
      <c r="C874" s="14"/>
    </row>
    <row r="875" spans="1:3" ht="56.25" customHeight="1">
      <c r="A875" s="49"/>
      <c r="B875" s="14"/>
      <c r="C875" s="14"/>
    </row>
    <row r="876" spans="1:3" ht="56.25" customHeight="1">
      <c r="A876" s="49"/>
      <c r="B876" s="14"/>
      <c r="C876" s="14"/>
    </row>
    <row r="877" spans="1:3" ht="56.25" customHeight="1">
      <c r="A877" s="49"/>
      <c r="B877" s="14"/>
      <c r="C877" s="14"/>
    </row>
    <row r="878" spans="1:3" ht="56.25" customHeight="1">
      <c r="A878" s="49"/>
      <c r="B878" s="14"/>
      <c r="C878" s="14"/>
    </row>
    <row r="879" spans="1:3" ht="56.25" customHeight="1">
      <c r="A879" s="49"/>
      <c r="B879" s="14"/>
      <c r="C879" s="14"/>
    </row>
    <row r="880" spans="1:3" ht="56.25" customHeight="1">
      <c r="A880" s="49"/>
      <c r="B880" s="14"/>
      <c r="C880" s="14"/>
    </row>
    <row r="881" spans="1:3" ht="56.25" customHeight="1">
      <c r="A881" s="49"/>
      <c r="B881" s="14"/>
      <c r="C881" s="14"/>
    </row>
    <row r="882" spans="1:3" ht="56.25" customHeight="1">
      <c r="A882" s="49"/>
      <c r="B882" s="14"/>
      <c r="C882" s="14"/>
    </row>
    <row r="883" spans="1:3" ht="56.25" customHeight="1">
      <c r="A883" s="49"/>
      <c r="B883" s="14"/>
      <c r="C883" s="14"/>
    </row>
    <row r="884" spans="1:3" ht="56.25" customHeight="1">
      <c r="A884" s="49"/>
      <c r="B884" s="14"/>
      <c r="C884" s="14"/>
    </row>
    <row r="885" spans="1:3" ht="56.25" customHeight="1">
      <c r="A885" s="49"/>
      <c r="B885" s="14"/>
      <c r="C885" s="14"/>
    </row>
    <row r="886" spans="1:3" ht="56.25" customHeight="1">
      <c r="A886" s="49"/>
      <c r="B886" s="14"/>
      <c r="C886" s="14"/>
    </row>
    <row r="887" spans="1:3" ht="56.25" customHeight="1">
      <c r="A887" s="49"/>
      <c r="B887" s="14"/>
      <c r="C887" s="14"/>
    </row>
    <row r="888" spans="1:3" ht="56.25" customHeight="1">
      <c r="A888" s="49"/>
      <c r="B888" s="14"/>
      <c r="C888" s="14"/>
    </row>
    <row r="889" spans="1:3" ht="56.25" customHeight="1">
      <c r="A889" s="49"/>
      <c r="B889" s="14"/>
      <c r="C889" s="14"/>
    </row>
    <row r="890" spans="1:3" ht="56.25" customHeight="1">
      <c r="A890" s="49"/>
      <c r="B890" s="14"/>
      <c r="C890" s="14"/>
    </row>
    <row r="891" spans="1:3" ht="56.25" customHeight="1">
      <c r="A891" s="49"/>
      <c r="B891" s="14"/>
      <c r="C891" s="14"/>
    </row>
    <row r="892" spans="1:3" ht="56.25" customHeight="1">
      <c r="A892" s="49"/>
      <c r="B892" s="14"/>
      <c r="C892" s="14"/>
    </row>
    <row r="893" spans="1:3" ht="56.25" customHeight="1">
      <c r="A893" s="49"/>
      <c r="B893" s="14"/>
      <c r="C893" s="14"/>
    </row>
    <row r="894" spans="1:3" ht="56.25" customHeight="1">
      <c r="A894" s="49"/>
      <c r="B894" s="14"/>
      <c r="C894" s="14"/>
    </row>
    <row r="895" spans="1:3" ht="56.25" customHeight="1">
      <c r="A895" s="49"/>
      <c r="B895" s="14"/>
      <c r="C895" s="14"/>
    </row>
    <row r="896" spans="1:3" ht="56.25" customHeight="1">
      <c r="A896" s="49"/>
      <c r="B896" s="14"/>
      <c r="C896" s="14"/>
    </row>
    <row r="897" spans="1:3" ht="56.25" customHeight="1">
      <c r="A897" s="49"/>
      <c r="B897" s="14"/>
      <c r="C897" s="14"/>
    </row>
    <row r="898" spans="1:3" ht="56.25" customHeight="1">
      <c r="A898" s="49"/>
      <c r="B898" s="14"/>
      <c r="C898" s="14"/>
    </row>
    <row r="899" spans="1:3" ht="56.25" customHeight="1">
      <c r="A899" s="49"/>
      <c r="B899" s="14"/>
      <c r="C899" s="14"/>
    </row>
    <row r="900" spans="1:3" ht="56.25" customHeight="1">
      <c r="A900" s="49"/>
      <c r="B900" s="14"/>
      <c r="C900" s="14"/>
    </row>
    <row r="901" spans="1:3" ht="56.25" customHeight="1">
      <c r="A901" s="49"/>
      <c r="B901" s="14"/>
      <c r="C901" s="14"/>
    </row>
    <row r="902" spans="1:3" ht="56.25" customHeight="1">
      <c r="A902" s="49"/>
      <c r="B902" s="14"/>
      <c r="C902" s="14"/>
    </row>
    <row r="903" spans="1:3" ht="56.25" customHeight="1">
      <c r="A903" s="49"/>
      <c r="B903" s="14"/>
      <c r="C903" s="14"/>
    </row>
    <row r="904" spans="1:3" ht="56.25" customHeight="1">
      <c r="A904" s="49"/>
      <c r="B904" s="14"/>
      <c r="C904" s="14"/>
    </row>
    <row r="905" spans="1:3" ht="56.25" customHeight="1">
      <c r="A905" s="49"/>
      <c r="B905" s="14"/>
      <c r="C905" s="14"/>
    </row>
    <row r="906" spans="1:3" ht="56.25" customHeight="1">
      <c r="A906" s="49"/>
      <c r="B906" s="14"/>
      <c r="C906" s="14"/>
    </row>
    <row r="907" spans="1:3" ht="56.25" customHeight="1">
      <c r="A907" s="49"/>
      <c r="B907" s="14"/>
      <c r="C907" s="14"/>
    </row>
    <row r="908" spans="1:3" ht="56.25" customHeight="1">
      <c r="A908" s="49"/>
      <c r="B908" s="14"/>
      <c r="C908" s="14"/>
    </row>
    <row r="909" spans="1:3" ht="56.25" customHeight="1">
      <c r="A909" s="49"/>
      <c r="B909" s="14"/>
      <c r="C909" s="14"/>
    </row>
    <row r="910" spans="1:3" ht="56.25" customHeight="1">
      <c r="A910" s="49"/>
      <c r="B910" s="14"/>
      <c r="C910" s="14"/>
    </row>
    <row r="911" spans="1:3" ht="56.25" customHeight="1">
      <c r="A911" s="49"/>
      <c r="B911" s="14"/>
      <c r="C911" s="14"/>
    </row>
    <row r="912" spans="1:3" ht="56.25" customHeight="1">
      <c r="A912" s="49"/>
      <c r="B912" s="14"/>
      <c r="C912" s="14"/>
    </row>
    <row r="913" spans="1:3" ht="56.25" customHeight="1">
      <c r="A913" s="49"/>
      <c r="B913" s="14"/>
      <c r="C913" s="14"/>
    </row>
    <row r="914" spans="1:3" ht="56.25" customHeight="1">
      <c r="A914" s="49"/>
      <c r="B914" s="14"/>
      <c r="C914" s="14"/>
    </row>
    <row r="915" spans="1:3" ht="56.25" customHeight="1">
      <c r="A915" s="49"/>
      <c r="B915" s="14"/>
      <c r="C915" s="14"/>
    </row>
    <row r="916" spans="1:3" ht="56.25" customHeight="1">
      <c r="A916" s="49"/>
      <c r="B916" s="14"/>
      <c r="C916" s="14"/>
    </row>
    <row r="917" spans="1:3" ht="56.25" customHeight="1">
      <c r="A917" s="49"/>
      <c r="B917" s="14"/>
      <c r="C917" s="14"/>
    </row>
    <row r="918" spans="1:3" ht="56.25" customHeight="1">
      <c r="A918" s="49"/>
      <c r="B918" s="14"/>
      <c r="C918" s="14"/>
    </row>
    <row r="919" spans="1:3" ht="56.25" customHeight="1">
      <c r="A919" s="49"/>
      <c r="B919" s="14"/>
      <c r="C919" s="14"/>
    </row>
    <row r="920" spans="1:3" ht="56.25" customHeight="1">
      <c r="A920" s="49"/>
      <c r="B920" s="14"/>
      <c r="C920" s="14"/>
    </row>
    <row r="921" spans="1:3" ht="56.25" customHeight="1">
      <c r="A921" s="49"/>
      <c r="B921" s="14"/>
      <c r="C921" s="14"/>
    </row>
    <row r="922" spans="1:3" ht="56.25" customHeight="1">
      <c r="A922" s="49"/>
      <c r="B922" s="14"/>
      <c r="C922" s="14"/>
    </row>
    <row r="923" spans="1:3" ht="56.25" customHeight="1">
      <c r="A923" s="49"/>
      <c r="B923" s="14"/>
      <c r="C923" s="14"/>
    </row>
    <row r="924" spans="1:3" ht="56.25" customHeight="1">
      <c r="A924" s="49"/>
      <c r="B924" s="14"/>
      <c r="C924" s="14"/>
    </row>
    <row r="925" spans="1:3" ht="56.25" customHeight="1">
      <c r="A925" s="49"/>
      <c r="B925" s="14"/>
      <c r="C925" s="14"/>
    </row>
    <row r="926" spans="1:3" ht="56.25" customHeight="1">
      <c r="A926" s="49"/>
      <c r="B926" s="14"/>
      <c r="C926" s="14"/>
    </row>
    <row r="927" spans="1:3" ht="56.25" customHeight="1">
      <c r="A927" s="49"/>
      <c r="B927" s="14"/>
      <c r="C927" s="14"/>
    </row>
    <row r="928" spans="1:3" ht="56.25" customHeight="1">
      <c r="A928" s="49"/>
      <c r="B928" s="14"/>
      <c r="C928" s="14"/>
    </row>
    <row r="929" spans="1:3" ht="56.25" customHeight="1">
      <c r="A929" s="49"/>
      <c r="B929" s="14"/>
      <c r="C929" s="14"/>
    </row>
    <row r="930" spans="1:3" ht="56.25" customHeight="1">
      <c r="A930" s="49"/>
      <c r="B930" s="14"/>
      <c r="C930" s="14"/>
    </row>
    <row r="931" spans="1:3" ht="56.25" customHeight="1">
      <c r="A931" s="49"/>
      <c r="B931" s="14"/>
      <c r="C931" s="14"/>
    </row>
    <row r="932" spans="1:3" ht="56.25" customHeight="1">
      <c r="A932" s="49"/>
      <c r="B932" s="14"/>
      <c r="C932" s="14"/>
    </row>
    <row r="933" spans="1:3" ht="56.25" customHeight="1">
      <c r="A933" s="49"/>
      <c r="B933" s="14"/>
      <c r="C933" s="14"/>
    </row>
    <row r="934" spans="1:3" ht="56.25" customHeight="1">
      <c r="A934" s="49"/>
      <c r="B934" s="14"/>
      <c r="C934" s="14"/>
    </row>
    <row r="935" spans="1:3" ht="56.25" customHeight="1">
      <c r="A935" s="49"/>
      <c r="B935" s="14"/>
      <c r="C935" s="14"/>
    </row>
    <row r="936" spans="1:3" ht="56.25" customHeight="1">
      <c r="A936" s="49"/>
      <c r="B936" s="14"/>
      <c r="C936" s="14"/>
    </row>
    <row r="937" spans="1:3" ht="56.25" customHeight="1">
      <c r="A937" s="49"/>
      <c r="B937" s="14"/>
      <c r="C937" s="14"/>
    </row>
    <row r="938" spans="1:3" ht="56.25" customHeight="1">
      <c r="A938" s="49"/>
      <c r="B938" s="14"/>
      <c r="C938" s="14"/>
    </row>
    <row r="939" spans="1:3" ht="56.25" customHeight="1">
      <c r="A939" s="49"/>
      <c r="B939" s="14"/>
      <c r="C939" s="14"/>
    </row>
    <row r="940" spans="1:3" ht="56.25" customHeight="1">
      <c r="A940" s="49"/>
      <c r="B940" s="14"/>
      <c r="C940" s="14"/>
    </row>
    <row r="941" spans="1:3" ht="56.25" customHeight="1">
      <c r="A941" s="49"/>
      <c r="B941" s="14"/>
      <c r="C941" s="14"/>
    </row>
    <row r="942" spans="1:3" ht="56.25" customHeight="1">
      <c r="A942" s="49"/>
      <c r="B942" s="14"/>
      <c r="C942" s="14"/>
    </row>
    <row r="943" spans="1:3" ht="56.25" customHeight="1">
      <c r="A943" s="49"/>
      <c r="B943" s="14"/>
      <c r="C943" s="14"/>
    </row>
    <row r="944" spans="1:3" ht="56.25" customHeight="1">
      <c r="A944" s="49"/>
      <c r="B944" s="14"/>
      <c r="C944" s="14"/>
    </row>
    <row r="945" spans="1:3" ht="56.25" customHeight="1">
      <c r="A945" s="49"/>
      <c r="B945" s="14"/>
      <c r="C945" s="14"/>
    </row>
    <row r="946" spans="1:3" ht="56.25" customHeight="1">
      <c r="A946" s="49"/>
      <c r="B946" s="14"/>
      <c r="C946" s="14"/>
    </row>
    <row r="947" spans="1:3" ht="56.25" customHeight="1">
      <c r="A947" s="49"/>
      <c r="B947" s="14"/>
      <c r="C947" s="14"/>
    </row>
    <row r="948" spans="1:3" ht="56.25" customHeight="1">
      <c r="A948" s="49"/>
      <c r="B948" s="14"/>
      <c r="C948" s="14"/>
    </row>
    <row r="949" spans="1:3" ht="56.25" customHeight="1">
      <c r="A949" s="49"/>
      <c r="B949" s="14"/>
      <c r="C949" s="14"/>
    </row>
    <row r="950" spans="1:3" ht="56.25" customHeight="1">
      <c r="A950" s="49"/>
      <c r="B950" s="14"/>
      <c r="C950" s="14"/>
    </row>
    <row r="951" spans="1:3" ht="56.25" customHeight="1">
      <c r="A951" s="49"/>
      <c r="B951" s="14"/>
      <c r="C951" s="14"/>
    </row>
    <row r="952" spans="1:3" ht="56.25" customHeight="1">
      <c r="A952" s="49"/>
      <c r="B952" s="14"/>
      <c r="C952" s="14"/>
    </row>
    <row r="953" spans="1:3" ht="56.25" customHeight="1">
      <c r="A953" s="49"/>
      <c r="B953" s="14"/>
      <c r="C953" s="14"/>
    </row>
    <row r="954" spans="1:3" ht="56.25" customHeight="1">
      <c r="A954" s="49"/>
      <c r="B954" s="14"/>
      <c r="C954" s="14"/>
    </row>
    <row r="955" spans="1:3" ht="56.25" customHeight="1">
      <c r="A955" s="49"/>
      <c r="B955" s="14"/>
      <c r="C955" s="14"/>
    </row>
    <row r="956" spans="1:3" ht="56.25" customHeight="1">
      <c r="A956" s="49"/>
      <c r="B956" s="14"/>
      <c r="C956" s="14"/>
    </row>
    <row r="957" spans="1:3" ht="56.25" customHeight="1">
      <c r="A957" s="49"/>
      <c r="B957" s="14"/>
      <c r="C957" s="14"/>
    </row>
    <row r="958" spans="1:3" ht="56.25" customHeight="1">
      <c r="A958" s="49"/>
      <c r="B958" s="14"/>
      <c r="C958" s="14"/>
    </row>
    <row r="959" spans="1:3" ht="56.25" customHeight="1">
      <c r="A959" s="49"/>
      <c r="B959" s="14"/>
      <c r="C959" s="14"/>
    </row>
    <row r="960" spans="1:3" ht="56.25" customHeight="1">
      <c r="A960" s="49"/>
      <c r="B960" s="14"/>
      <c r="C960" s="14"/>
    </row>
    <row r="961" spans="1:3" ht="56.25" customHeight="1">
      <c r="A961" s="49"/>
      <c r="B961" s="14"/>
      <c r="C961" s="14"/>
    </row>
    <row r="962" spans="1:3" ht="56.25" customHeight="1">
      <c r="A962" s="49"/>
      <c r="B962" s="14"/>
      <c r="C962" s="14"/>
    </row>
    <row r="963" spans="1:3" ht="56.25" customHeight="1">
      <c r="A963" s="49"/>
      <c r="B963" s="14"/>
      <c r="C963" s="14"/>
    </row>
    <row r="964" spans="1:3" ht="56.25" customHeight="1">
      <c r="A964" s="49"/>
      <c r="B964" s="14"/>
      <c r="C964" s="14"/>
    </row>
    <row r="965" spans="1:3" ht="56.25" customHeight="1">
      <c r="A965" s="49"/>
      <c r="B965" s="14"/>
      <c r="C965" s="14"/>
    </row>
    <row r="966" spans="1:3" ht="56.25" customHeight="1">
      <c r="A966" s="49"/>
      <c r="B966" s="14"/>
      <c r="C966" s="14"/>
    </row>
    <row r="967" spans="1:3" ht="56.25" customHeight="1">
      <c r="A967" s="49"/>
      <c r="B967" s="14"/>
      <c r="C967" s="14"/>
    </row>
    <row r="968" spans="1:3" ht="56.25" customHeight="1">
      <c r="A968" s="49"/>
      <c r="B968" s="14"/>
      <c r="C968" s="14"/>
    </row>
    <row r="969" spans="1:3" ht="56.25" customHeight="1">
      <c r="A969" s="49"/>
      <c r="B969" s="14"/>
      <c r="C969" s="14"/>
    </row>
    <row r="970" spans="1:3" ht="56.25" customHeight="1">
      <c r="A970" s="49"/>
      <c r="B970" s="14"/>
      <c r="C970" s="14"/>
    </row>
    <row r="971" spans="1:3" ht="56.25" customHeight="1">
      <c r="A971" s="49"/>
      <c r="B971" s="14"/>
      <c r="C971" s="14"/>
    </row>
    <row r="972" spans="1:3" ht="56.25" customHeight="1">
      <c r="A972" s="49"/>
      <c r="B972" s="14"/>
      <c r="C972" s="14"/>
    </row>
    <row r="973" spans="1:3" ht="56.25" customHeight="1">
      <c r="A973" s="49"/>
      <c r="B973" s="14"/>
      <c r="C973" s="14"/>
    </row>
    <row r="974" spans="1:3" ht="56.25" customHeight="1">
      <c r="A974" s="49"/>
      <c r="B974" s="14"/>
      <c r="C974" s="14"/>
    </row>
    <row r="975" spans="1:3" ht="56.25" customHeight="1">
      <c r="A975" s="49"/>
      <c r="B975" s="14"/>
      <c r="C975" s="14"/>
    </row>
    <row r="976" spans="1:3" ht="56.25" customHeight="1">
      <c r="A976" s="49"/>
      <c r="B976" s="14"/>
      <c r="C976" s="14"/>
    </row>
    <row r="977" spans="1:3" ht="56.25" customHeight="1">
      <c r="A977" s="49"/>
      <c r="B977" s="14"/>
      <c r="C977" s="14"/>
    </row>
    <row r="978" spans="1:3" ht="56.25" customHeight="1">
      <c r="A978" s="49"/>
      <c r="B978" s="14"/>
      <c r="C978" s="14"/>
    </row>
    <row r="979" spans="1:3" ht="56.25" customHeight="1">
      <c r="A979" s="49"/>
      <c r="B979" s="14"/>
      <c r="C979" s="14"/>
    </row>
    <row r="980" spans="1:3" ht="56.25" customHeight="1">
      <c r="A980" s="49"/>
      <c r="B980" s="14"/>
      <c r="C980" s="14"/>
    </row>
    <row r="981" spans="1:3" ht="56.25" customHeight="1">
      <c r="A981" s="49"/>
      <c r="B981" s="14"/>
      <c r="C981" s="14"/>
    </row>
    <row r="982" spans="1:3" ht="56.25" customHeight="1">
      <c r="A982" s="49"/>
      <c r="B982" s="14"/>
      <c r="C982" s="14"/>
    </row>
    <row r="983" spans="1:3" ht="56.25" customHeight="1">
      <c r="A983" s="49"/>
      <c r="B983" s="14"/>
      <c r="C983" s="14"/>
    </row>
    <row r="984" spans="1:3" ht="56.25" customHeight="1">
      <c r="A984" s="49"/>
      <c r="B984" s="14"/>
      <c r="C984" s="14"/>
    </row>
    <row r="985" spans="1:3" ht="56.25" customHeight="1">
      <c r="A985" s="49"/>
      <c r="B985" s="14"/>
      <c r="C985" s="14"/>
    </row>
    <row r="986" spans="1:3" ht="56.25" customHeight="1">
      <c r="A986" s="49"/>
      <c r="B986" s="14"/>
      <c r="C986" s="14"/>
    </row>
    <row r="987" spans="1:3" ht="56.25" customHeight="1">
      <c r="A987" s="49"/>
      <c r="B987" s="14"/>
      <c r="C987" s="14"/>
    </row>
    <row r="988" spans="1:3" ht="56.25" customHeight="1">
      <c r="A988" s="49"/>
      <c r="B988" s="14"/>
      <c r="C988" s="14"/>
    </row>
    <row r="989" spans="1:3" ht="56.25" customHeight="1">
      <c r="A989" s="49"/>
      <c r="B989" s="14"/>
      <c r="C989" s="14"/>
    </row>
    <row r="990" spans="1:3" ht="56.25" customHeight="1">
      <c r="A990" s="49"/>
      <c r="B990" s="14"/>
      <c r="C990" s="14"/>
    </row>
    <row r="991" spans="1:3" ht="56.25" customHeight="1">
      <c r="A991" s="49"/>
      <c r="B991" s="14"/>
      <c r="C991" s="14"/>
    </row>
    <row r="992" spans="1:3" ht="56.25" customHeight="1">
      <c r="A992" s="49"/>
      <c r="B992" s="14"/>
      <c r="C992" s="14"/>
    </row>
    <row r="993" spans="1:3" ht="56.25" customHeight="1">
      <c r="A993" s="49"/>
      <c r="B993" s="14"/>
      <c r="C993" s="14"/>
    </row>
    <row r="994" spans="1:3" ht="56.25" customHeight="1">
      <c r="A994" s="49"/>
      <c r="B994" s="14"/>
      <c r="C994" s="14"/>
    </row>
    <row r="995" spans="1:3" ht="56.25" customHeight="1">
      <c r="A995" s="49"/>
      <c r="B995" s="14"/>
      <c r="C995" s="14"/>
    </row>
    <row r="996" spans="1:3" ht="56.25" customHeight="1">
      <c r="A996" s="49"/>
      <c r="B996" s="14"/>
      <c r="C996" s="14"/>
    </row>
    <row r="997" spans="1:3" ht="56.25" customHeight="1">
      <c r="A997" s="49"/>
      <c r="B997" s="14"/>
      <c r="C997" s="14"/>
    </row>
    <row r="998" spans="1:3" ht="56.25" customHeight="1">
      <c r="A998" s="49"/>
      <c r="B998" s="14"/>
      <c r="C998" s="14"/>
    </row>
    <row r="999" spans="1:3" ht="56.25" customHeight="1">
      <c r="A999" s="49"/>
      <c r="B999" s="14"/>
      <c r="C999" s="14"/>
    </row>
    <row r="1000" spans="1:3" ht="56.25" customHeight="1">
      <c r="A1000" s="49"/>
      <c r="B1000" s="14"/>
      <c r="C1000" s="14"/>
    </row>
    <row r="1001" spans="1:3" ht="56.25" customHeight="1">
      <c r="A1001" s="49"/>
      <c r="B1001" s="14"/>
      <c r="C1001" s="14"/>
    </row>
    <row r="1002" spans="1:3" ht="56.25" customHeight="1">
      <c r="A1002" s="49"/>
      <c r="B1002" s="14"/>
      <c r="C1002" s="14"/>
    </row>
  </sheetData>
  <mergeCells count="1">
    <mergeCell ref="A1:C1"/>
  </mergeCells>
  <hyperlinks>
    <hyperlink ref="B3" r:id="rId1" display="http://bur.regione.veneto.it/BurvServices/Pubblica/DettaglioDgr.aspx?id=273155"/>
    <hyperlink ref="C3" r:id="rId2" display="http://bur.regione.veneto.it/BurvServices/pubblica/DettaglioDecreto.aspx?id=313634"/>
    <hyperlink ref="B4" r:id="rId3" display="http://www.consiglioveneto.it/crvportal/leggi/2000/00lr0001.html?numLegge=1&amp;annoLegge=2000&amp;tipoLegge=Alr"/>
    <hyperlink ref="C4" r:id="rId4" display="https://www.venetosviluppo.it/alfresco/service/prodatt/Finanziamenti/LR_2000_01/Mod_FEM_LR0100_001 Scheda internet Imp Femm.pdf"/>
    <hyperlink ref="B5" r:id="rId5" display="http://www.consiglioveneto.it/crvportal/leggi/1999/99lr0057.html?numLegge=57&amp;annoLegge=1999&amp;tipoLegge=Alr"/>
    <hyperlink ref="C5" r:id="rId6" display="http://bur.regione.veneto.it/BurvServices/Pubblica/DettaglioDgr.aspx?id=202102"/>
    <hyperlink ref="B6" r:id="rId7" display="http://www.consiglioveneto.it/crvportal/leggi/2013/13lr0011.html?numLegge=11&amp;annoLegge=2013&amp;tipoLegge=Alr"/>
    <hyperlink ref="C6" r:id="rId8" display="http://bur.regione.veneto.it/BurvServices/Pubblica/DettaglioDgr.aspx?id=310685"/>
    <hyperlink ref="B7" r:id="rId9" display="http://www.consiglioveneto.it/crvportal/leggi/2002/02lr0033.html?numLegge=33&amp;annoLegge=2002&amp;tipoLegge=Alr"/>
    <hyperlink ref="C7" r:id="rId10" display="http://bur.regione.veneto.it/BurvServices/pubblica/DettaglioDgr.aspx?id=258588"/>
    <hyperlink ref="B8" r:id="rId11" display="http://www.consiglioveneto.it/crvportal/leggi/2002/02lr0033.html?numLegge=33&amp;annoLegge=2002&amp;tipoLegge=Alr"/>
    <hyperlink ref="C8" r:id="rId12" display="http://bur.regione.veneto.it/BurvServices/pubblica/DettaglioDgr.aspx?id=249947"/>
    <hyperlink ref="B9" r:id="rId13" display="http://www.consiglioveneto.it/crvportal/leggi/2002/02lr0033.html?numLegge=33&amp;annoLegge=2002&amp;tipoLegge=Alr"/>
    <hyperlink ref="C9" r:id="rId14" display="http://bur.regione.veneto.it/BurvServices/Pubblica/DettaglioDgr.aspx?id=238821"/>
    <hyperlink ref="B10" r:id="rId15" display="http://www.consiglioveneto.it/crvportal/leggi/2002/02lr0033.html?numLegge=33&amp;annoLegge=2002&amp;tipoLegge=Alr"/>
    <hyperlink ref="C10" r:id="rId16" display="http://bur.regione.veneto.it/BurvServices/Pubblica/DettaglioDgr.aspx?id=240892"/>
    <hyperlink ref="B11" r:id="rId17" display="http://www.consiglioveneto.it/crvportal/leggi/1992/92lr0019.html?numLegge=19&amp;annoLegge=1992&amp;tipoLegge=Alr"/>
    <hyperlink ref="C11" r:id="rId18" display="http://bur.regione.veneto.it/BurvServices/pubblica/DettaglioDecreto.aspx?id=309942"/>
    <hyperlink ref="B12" r:id="rId19" display="http://www.consiglioveneto.it/crvportal/leggi/2002/02lr0033.html?numLegge=33&amp;annoLegge=2002&amp;tipoLegge=Alr"/>
    <hyperlink ref="C12" r:id="rId20" display="http://bur.regione.veneto.it/BurvServices/pubblica/DettaglioDgr.aspx?id=260204"/>
    <hyperlink ref="B13" r:id="rId21" display="http://www.consiglioveneto.it/crvportal/leggi/2013/13lr0011.html?numLegge=11&amp;annoLegge=2013&amp;tipoLegge=Alr"/>
    <hyperlink ref="C13" r:id="rId22" display="http://bur.regione.veneto.it/BurvServices/pubblica/DettaglioDgr.aspx?id=279018"/>
    <hyperlink ref="B14" r:id="rId23" display="http://www.consiglioveneto.it/crvportal/leggi/2013/13lr0011.html?numLegge=11&amp;annoLegge=2013&amp;tipoLegge=Alr"/>
    <hyperlink ref="C14" r:id="rId24" display="http://bur.regione.veneto.it/BurvServices/pubblica/DettaglioDecreto.aspx?id=294926"/>
    <hyperlink ref="B15" r:id="rId25" display="http://www.consiglioveneto.it/crvportal/leggi/2013/13lr0011.html?numLegge=11&amp;annoLegge=2013&amp;tipoLegge=Alr"/>
    <hyperlink ref="C15" r:id="rId26" display="http://bur.regione.veneto.it/BurvServices/pubblica/DettaglioDgr.aspx?id=289651"/>
    <hyperlink ref="B16" r:id="rId27" display="http://bur.regione.veneto.it/BurvServices/Pubblica/DettaglioDgr.aspx?id=225935"/>
    <hyperlink ref="C16" r:id="rId28" display="http://bur.regione.veneto.it/BurvServices/pubblica/DettaglioDgr.aspx?id=263048"/>
    <hyperlink ref="B17" r:id="rId29" display="http://www.consiglioveneto.it/crvportal/leggi/2013/13lr0011.html?numLegge=11&amp;annoLegge=2013&amp;tipoLegge=Alr"/>
    <hyperlink ref="C17" r:id="rId30" display="http://bur.regione.veneto.it/BurvServices/pubblica/DettaglioDgr.aspx?id=281552"/>
    <hyperlink ref="B18" r:id="rId31" display="http://www.consiglioveneto.it/crvportal/leggi/2013/13lr0011.html?numLegge=11&amp;annoLegge=2013&amp;tipoLegge=Alr"/>
    <hyperlink ref="C18" r:id="rId32" display="http://bur.regione.veneto.it/BurvServices/pubblica/DettaglioDgr.aspx?id=282624"/>
    <hyperlink ref="B19" r:id="rId33" display="http://www.consiglioveneto.it/crvportal/leggi/2003/03lr0002.html?numLegge=2&amp;annoLegge=2003&amp;tipoLegge=Alr"/>
    <hyperlink ref="C19" r:id="rId34" display="http://bur.regione.veneto.it/BurvServices/pubblica/DettaglioDgr.aspx?id=279905"/>
    <hyperlink ref="B20" r:id="rId35" display="http://www.consiglioveneto.it/crvportal/leggi/2013/13lr0011.html?numLegge=11&amp;annoLegge=2013&amp;tipoLegge=Alr"/>
    <hyperlink ref="C20" r:id="rId36" display="http://bur.regione.veneto.it/BurvServices/Pubblica/DettaglioDgr.aspx?id=276730"/>
    <hyperlink ref="B21" r:id="rId37" display="http://www.consiglioveneto.it/crvportal/leggi/2002/02lr0033.html?numLegge=33&amp;annoLegge=2002&amp;tipoLegge=Alr"/>
    <hyperlink ref="C21" r:id="rId38" display="http://bur.regione.veneto.it/BurvServices/pubblica/DettaglioDgr.aspx?id=260201"/>
    <hyperlink ref="B22" r:id="rId39" display="http://www.consiglioveneto.it/crvportal/leggi/2002/02lr0033.html?numLegge=33&amp;annoLegge=2002&amp;tipoLegge=Alr"/>
    <hyperlink ref="C22" r:id="rId40" display="http://bur.regione.veneto.it/BurvServices/Pubblica/DettaglioDgr.aspx?id=223318"/>
    <hyperlink ref="B23" r:id="rId41" display="http://www.consiglioveneto.it/crvportal/leggi/2002/02lr0033.html?numLegge=33&amp;annoLegge=2002&amp;tipoLegge=Alr"/>
    <hyperlink ref="C23" r:id="rId42" display="http://bur.regione.veneto.it/BurvServices/Pubblica/DettaglioDgr.aspx?id=220603"/>
    <hyperlink ref="B24" r:id="rId43" display="http://www.consiglioveneto.it/crvportal/leggi/2012/12lr0013.html?numLegge=13&amp;annoLegge=2012&amp;tipoLegge=Alr"/>
    <hyperlink ref="C24" r:id="rId44" display="http://bur.regione.veneto.it/BurvServices/pubblica/DettaglioDgr.aspx?id=259930"/>
    <hyperlink ref="B25" r:id="rId45" display="http://www.consiglioveneto.it/crvportal/leggi/2008/08lr0021.html?numLegge=21&amp;annoLegge=2008&amp;tipoLegge=Alr"/>
    <hyperlink ref="C25" r:id="rId46" display="http://bur.regione.veneto.it/BurvServices/pubblica/DettaglioDgr.aspx?id=253772"/>
    <hyperlink ref="B26" r:id="rId47" display="http://www.consiglioveneto.it/crvportal/leggi/2002/02lr0033.html?numLegge=33&amp;annoLegge=2002&amp;tipoLegge=Alr"/>
    <hyperlink ref="C26" r:id="rId48" display="http://bur.regione.veneto.it/BurvServices/Pubblica/DettaglioDgr.aspx?id=225541"/>
    <hyperlink ref="B27" r:id="rId49" display="http://www.consiglioveneto.it/crvportal/leggi/2002/02lr0033.html?numLegge=33&amp;annoLegge=2002&amp;tipoLegge=Alr"/>
    <hyperlink ref="C27" r:id="rId50" display="http://bur.regione.veneto.it/BurvServices/Pubblica/DettaglioDgr.aspx?id=220995"/>
    <hyperlink ref="B28" r:id="rId51" display="http://www.consiglioveneto.it/crvportal/leggi/2002/02lr0033.html?numLegge=33&amp;annoLegge=2002&amp;tipoLegge=Alr"/>
    <hyperlink ref="C28" r:id="rId52" display="http://bur.regione.veneto.it/BurvServices/Pubblica/DettaglioDgr.aspx?id=210097"/>
    <hyperlink ref="B29" r:id="rId53" display="http://www.mincomes.it/strumenti/capitolo_a/83_89.htm"/>
    <hyperlink ref="C29" r:id="rId54" display="http://bur.regione.veneto.it/BurvServices/Pubblica/DettaglioDgr.aspx?id=225825&amp;highlight=true"/>
    <hyperlink ref="B30" r:id="rId55" display="http://www.consiglioveneto.it/crvportal/leggi/1980/80lr0016.html?numLegge=16&amp;annoLegge=1980&amp;tipoLegge=Alr"/>
    <hyperlink ref="C30" r:id="rId56" display="http://bur.regione.veneto.it/BurvServices/Pubblica/DettaglioDgr.aspx?id=220684"/>
    <hyperlink ref="B31" r:id="rId57" display="http://www.consiglioveneto.it/crvportal/leggi/1980/80lr0016.html?numLegge=16&amp;annoLegge=1980&amp;tipoLegge=Alr"/>
    <hyperlink ref="C31" r:id="rId58" display="http://bur.regione.veneto.it/BurvServices/pubblica/DettaglioDecreto.aspx?id=294927"/>
    <hyperlink ref="B32" r:id="rId59" display="http://www.consiglioveneto.it/crvportal/leggi/1980/80lr0016.html?numLegge=16&amp;annoLegge=1980&amp;tipoLegge=Alr"/>
    <hyperlink ref="C32" r:id="rId60" display="http://bur.regione.veneto.it/BurvServices/Pubblica/DettaglioDgr.aspx?id=266743"/>
    <hyperlink ref="B33" r:id="rId61" display="http://www.consiglioveneto.it/crvportal/leggi/2000/00lr0017.html?numLegge=17&amp;annoLegge=2000&amp;tipoLegge=Alr"/>
    <hyperlink ref="C33" r:id="rId62" display="http://bur.regione.veneto.it/BurvServices/Pubblica/DettaglioDgr.aspx?id=226333&amp;highlight=true"/>
    <hyperlink ref="B34" r:id="rId63" display="http://www.consiglioveneto.it/crvportal/leggi/1980/80lr0016.html?numLegge=16&amp;annoLegge=1980&amp;tipoLegge=Alr"/>
    <hyperlink ref="C34" r:id="rId64" display="http://bur.regione.veneto.it/BurvServices/Pubblica/DettaglioDgr.aspx?id=22590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000"/>
  <sheetViews>
    <sheetView workbookViewId="0">
      <selection sqref="A1:C1"/>
    </sheetView>
  </sheetViews>
  <sheetFormatPr defaultColWidth="46.85546875" defaultRowHeight="56.25" customHeight="1"/>
  <sheetData>
    <row r="1" spans="1:3" ht="45" customHeight="1">
      <c r="A1" s="52" t="s">
        <v>101</v>
      </c>
      <c r="B1" s="53"/>
      <c r="C1" s="53"/>
    </row>
    <row r="2" spans="1:3" ht="56.25" customHeight="1">
      <c r="A2" s="1" t="s">
        <v>1</v>
      </c>
      <c r="B2" s="2" t="s">
        <v>2</v>
      </c>
      <c r="C2" s="2" t="s">
        <v>3</v>
      </c>
    </row>
    <row r="3" spans="1:3" ht="56.25" customHeight="1">
      <c r="A3" s="16" t="s">
        <v>102</v>
      </c>
      <c r="B3" s="4" t="str">
        <f>HYPERLINK("http://www.consiglioveneto.it/crvportal/leggi/1992/92lr0019.html?numLegge=19&amp;annoLegge=1992&amp;tipoLegge=Alr","Legge regionale 3 luglio 1992, n. 19")</f>
        <v>Legge regionale 3 luglio 1992, n. 19</v>
      </c>
      <c r="C3" s="4" t="str">
        <f>HYPERLINK("http://bur.regione.veneto.it/BurvServices/pubblica/DettaglioDecreto.aspx?id=309942","Bur n. 106 del 06 novembre 2015
Decreto DEL DIRETTORE DELLA SEZIONE ECONOMIA E SVILUPPO MONTANO n. 75 del 21 agosto 2015
")</f>
        <v xml:space="preserve">Bur n. 106 del 06 novembre 2015
Decreto DEL DIRETTORE DELLA SEZIONE ECONOMIA E SVILUPPO MONTANO n. 75 del 21 agosto 2015
</v>
      </c>
    </row>
    <row r="4" spans="1:3" ht="56.25" customHeight="1">
      <c r="A4" s="16" t="s">
        <v>103</v>
      </c>
      <c r="B4" s="4" t="str">
        <f>HYPERLINK("http://www.consiglioveneto.it/crvportal/leggi/2014/14lr0011.html?numLegge=11&amp;annoLegge=2014&amp;tipoLegge=Alr","Legge regionale 2 aprile 2014, n. 11, art. 13")</f>
        <v>Legge regionale 2 aprile 2014, n. 11, art. 13</v>
      </c>
      <c r="C4" s="4" t="str">
        <f>HYPERLINK("http://bur.regione.veneto.it/BurvServices/Pubblica/DettaglioDgr.aspx?id=283275","Bur n. 97 del 10 ottobre 2014
Dgr. n. 1832 del 06 ottobre 2014")</f>
        <v>Bur n. 97 del 10 ottobre 2014
Dgr. n. 1832 del 06 ottobre 2014</v>
      </c>
    </row>
    <row r="5" spans="1:3" ht="56.25" customHeight="1">
      <c r="A5" s="16" t="s">
        <v>104</v>
      </c>
      <c r="B5" s="4" t="str">
        <f>HYPERLINK("http://www.consiglioveneto.it/crvportal/leggi/1998/98lr0019.html?numLegge=19&amp;annoLegge=1998&amp;tipoLegge=Alr","Legge regionale 28 aprile 1998, n. 19")</f>
        <v>Legge regionale 28 aprile 1998, n. 19</v>
      </c>
      <c r="C5" s="4" t="str">
        <f>HYPERLINK("http://bur.regione.veneto.it/BurvServices/pubblica/DettaglioDgr.aspx?id=281148","Bur n. 87 del 05 settembre 2014
Dgr.n. n. 1527 del 12 agosto 2014")</f>
        <v>Bur n. 87 del 05 settembre 2014
Dgr.n. n. 1527 del 12 agosto 2014</v>
      </c>
    </row>
    <row r="6" spans="1:3" ht="56.25" customHeight="1">
      <c r="A6" s="16" t="s">
        <v>105</v>
      </c>
      <c r="B6" s="4" t="str">
        <f>HYPERLINK("http://www.consiglioveneto.it/crvportal/leggi/2013/13lr0006.html?numLegge=6&amp;annoLegge=2013&amp;tipoLegge=Alr","Legge regionale 23 aprile 2013, n. 6, art. 3, c. 1 ")</f>
        <v xml:space="preserve">Legge regionale 23 aprile 2013, n. 6, art. 3, c. 1 </v>
      </c>
      <c r="C6" s="4" t="str">
        <f>HYPERLINK("http://bur.regione.veneto.it/BurvServices/pubblica/DettaglioDgr.aspx?id=262883","Bur n. 108 del 13 dicembre 2013
Dgr. n. 2175 del 25 novembre 2013")</f>
        <v>Bur n. 108 del 13 dicembre 2013
Dgr. n. 2175 del 25 novembre 2013</v>
      </c>
    </row>
    <row r="7" spans="1:3" ht="56.25" customHeight="1">
      <c r="A7" s="16" t="s">
        <v>106</v>
      </c>
      <c r="B7" s="4" t="str">
        <f>HYPERLINK("http://www.consiglioveneto.it/crvportal/leggi/2010/10lr0011.html?numLegge=11&amp;annoLegge=2010&amp;tipoLegge=Alr","Legge regionale 16 febbraio 2010, n. 11 art. 82")</f>
        <v>Legge regionale 16 febbraio 2010, n. 11 art. 82</v>
      </c>
      <c r="C7" s="4" t="str">
        <f>HYPERLINK("http://bur.regione.veneto.it/BurvServices/pubblica/DettaglioDgr.aspx?id=252607","Bur n. 57 del 09 luglio 2013
Dgr.n. 1028 del 18 giugno 2013
")</f>
        <v xml:space="preserve">Bur n. 57 del 09 luglio 2013
Dgr.n. 1028 del 18 giugno 2013
</v>
      </c>
    </row>
    <row r="8" spans="1:3" ht="56.25" customHeight="1">
      <c r="A8" s="16" t="s">
        <v>107</v>
      </c>
      <c r="B8" s="4" t="str">
        <f>HYPERLINK("http://www.consiglioveneto.it/crvportal/leggi/2001/01lr0007.html?numLegge=7&amp;annoLegge=2001&amp;tipoLegge=Alr","Legge regionale 6 aprile 2001, n. 7")</f>
        <v>Legge regionale 6 aprile 2001, n. 7</v>
      </c>
      <c r="C8" s="4" t="str">
        <f>HYPERLINK("http://bur.regione.veneto.it/BurvServices/Pubblica/DettaglioDgr.aspx?id=222503","BUR n. 20 del 05/03/2010. Dgr n. 422 del
23 febbraio 2010")</f>
        <v>BUR n. 20 del 05/03/2010. Dgr n. 422 del
23 febbraio 2010</v>
      </c>
    </row>
    <row r="9" spans="1:3" ht="56.25" customHeight="1">
      <c r="A9" s="16" t="s">
        <v>108</v>
      </c>
      <c r="B9" s="4" t="str">
        <f>HYPERLINK("http://www.consiglioveneto.it/crvportal/leggi/1998/98lr0019.html?numLegge=19&amp;annoLegge=1998&amp;tipoLegge=Alr","Legge regionale 28 aprile 1998, n. 19. ")</f>
        <v xml:space="preserve">Legge regionale 28 aprile 1998, n. 19. </v>
      </c>
      <c r="C9" s="4" t="str">
        <f>HYPERLINK("http://bur.regione.veneto.it/BurvServices/Pubblica/DettaglioDgr.aspx?id=220446","BURn. 103 del 18/12/2009. Dgr n. 3648 del 30 novembre 2009")</f>
        <v>BURn. 103 del 18/12/2009. Dgr n. 3648 del 30 novembre 2009</v>
      </c>
    </row>
    <row r="10" spans="1:3" ht="56.25" customHeight="1">
      <c r="A10" s="16" t="s">
        <v>109</v>
      </c>
      <c r="B10" s="4" t="str">
        <f>HYPERLINK("http://www.consiglioveneto.it/crvportal/leggi/2008/08lr0001.html?numLegge=1&amp;annoLegge=2008&amp;tipoLegge=Alr","Legge regionale 9 dicembre 1993, n. 50, art. 1 c. 2")</f>
        <v>Legge regionale 9 dicembre 1993, n. 50, art. 1 c. 2</v>
      </c>
      <c r="C10" s="4" t="str">
        <f>HYPERLINK("http://bur.regione.veneto.it/BurvServices/pubblica/DettaglioDgr.aspx?id=257350","Bur n. 81 del 24 settembre 2013
Dgr. n. 1519 del 12 agosto 2013")</f>
        <v>Bur n. 81 del 24 settembre 2013
Dgr. n. 1519 del 12 agosto 2013</v>
      </c>
    </row>
    <row r="11" spans="1:3" ht="56.25" customHeight="1">
      <c r="A11" s="14"/>
      <c r="B11" s="14"/>
      <c r="C11" s="14"/>
    </row>
    <row r="12" spans="1:3" ht="56.25" customHeight="1">
      <c r="A12" s="14"/>
      <c r="B12" s="14"/>
      <c r="C12" s="14"/>
    </row>
    <row r="13" spans="1:3" ht="56.25" customHeight="1">
      <c r="A13" s="14"/>
      <c r="B13" s="14"/>
      <c r="C13" s="14"/>
    </row>
    <row r="14" spans="1:3" ht="56.25" customHeight="1">
      <c r="A14" s="14"/>
      <c r="B14" s="14"/>
      <c r="C14" s="14"/>
    </row>
    <row r="15" spans="1:3" ht="56.25" customHeight="1">
      <c r="A15" s="14"/>
      <c r="B15" s="14"/>
      <c r="C15" s="14"/>
    </row>
    <row r="16" spans="1:3" ht="56.25" customHeight="1">
      <c r="A16" s="14"/>
      <c r="B16" s="14"/>
      <c r="C16" s="14"/>
    </row>
    <row r="17" spans="1:3" ht="56.25" customHeight="1">
      <c r="A17" s="14"/>
      <c r="B17" s="14"/>
      <c r="C17" s="14"/>
    </row>
    <row r="18" spans="1:3" ht="56.25" customHeight="1">
      <c r="A18" s="14"/>
      <c r="B18" s="14"/>
      <c r="C18" s="14"/>
    </row>
    <row r="19" spans="1:3" ht="56.25" customHeight="1">
      <c r="A19" s="14"/>
      <c r="B19" s="14"/>
      <c r="C19" s="14"/>
    </row>
    <row r="20" spans="1:3" ht="56.25" customHeight="1">
      <c r="A20" s="14"/>
      <c r="B20" s="14"/>
      <c r="C20" s="14"/>
    </row>
    <row r="21" spans="1:3" ht="56.25" customHeight="1">
      <c r="A21" s="14"/>
      <c r="B21" s="14"/>
      <c r="C21" s="14"/>
    </row>
    <row r="22" spans="1:3" ht="56.25" customHeight="1">
      <c r="A22" s="14"/>
      <c r="B22" s="14"/>
      <c r="C22" s="14"/>
    </row>
    <row r="23" spans="1:3" ht="56.25" customHeight="1">
      <c r="A23" s="14"/>
      <c r="B23" s="14"/>
      <c r="C23" s="14"/>
    </row>
    <row r="24" spans="1:3" ht="56.25" customHeight="1">
      <c r="A24" s="14"/>
      <c r="B24" s="14"/>
      <c r="C24" s="14"/>
    </row>
    <row r="25" spans="1:3" ht="56.25" customHeight="1">
      <c r="A25" s="14"/>
      <c r="B25" s="14"/>
      <c r="C25" s="14"/>
    </row>
    <row r="26" spans="1:3" ht="56.25" customHeight="1">
      <c r="A26" s="14"/>
      <c r="B26" s="14"/>
      <c r="C26" s="14"/>
    </row>
    <row r="27" spans="1:3" ht="56.25" customHeight="1">
      <c r="A27" s="14"/>
      <c r="B27" s="14"/>
      <c r="C27" s="14"/>
    </row>
    <row r="28" spans="1:3" ht="56.25" customHeight="1">
      <c r="A28" s="14"/>
      <c r="B28" s="14"/>
      <c r="C28" s="14"/>
    </row>
    <row r="29" spans="1:3" ht="56.25" customHeight="1">
      <c r="A29" s="14"/>
      <c r="B29" s="14"/>
      <c r="C29" s="14"/>
    </row>
    <row r="30" spans="1:3" ht="56.25" customHeight="1">
      <c r="A30" s="14"/>
      <c r="B30" s="14"/>
      <c r="C30" s="14"/>
    </row>
    <row r="31" spans="1:3" ht="56.25" customHeight="1">
      <c r="A31" s="14"/>
      <c r="B31" s="14"/>
      <c r="C31" s="14"/>
    </row>
    <row r="32" spans="1:3" ht="56.25" customHeight="1">
      <c r="A32" s="14"/>
      <c r="B32" s="14"/>
      <c r="C32" s="14"/>
    </row>
    <row r="33" spans="1:3" ht="56.25" customHeight="1">
      <c r="A33" s="14"/>
      <c r="B33" s="14"/>
      <c r="C33" s="14"/>
    </row>
    <row r="34" spans="1:3" ht="56.25" customHeight="1">
      <c r="A34" s="14"/>
      <c r="B34" s="14"/>
      <c r="C34" s="14"/>
    </row>
    <row r="35" spans="1:3" ht="56.25" customHeight="1">
      <c r="A35" s="14"/>
      <c r="B35" s="14"/>
      <c r="C35" s="14"/>
    </row>
    <row r="36" spans="1:3" ht="56.25" customHeight="1">
      <c r="A36" s="14"/>
      <c r="B36" s="14"/>
      <c r="C36" s="14"/>
    </row>
    <row r="37" spans="1:3" ht="56.25" customHeight="1">
      <c r="A37" s="14"/>
      <c r="B37" s="14"/>
      <c r="C37" s="14"/>
    </row>
    <row r="38" spans="1:3" ht="56.25" customHeight="1">
      <c r="A38" s="14"/>
      <c r="B38" s="14"/>
      <c r="C38" s="14"/>
    </row>
    <row r="39" spans="1:3" ht="56.25" customHeight="1">
      <c r="A39" s="14"/>
      <c r="B39" s="14"/>
      <c r="C39" s="14"/>
    </row>
    <row r="40" spans="1:3" ht="56.25" customHeight="1">
      <c r="A40" s="14"/>
      <c r="B40" s="14"/>
      <c r="C40" s="14"/>
    </row>
    <row r="41" spans="1:3" ht="56.25" customHeight="1">
      <c r="A41" s="14"/>
      <c r="B41" s="14"/>
      <c r="C41" s="14"/>
    </row>
    <row r="42" spans="1:3" ht="56.25" customHeight="1">
      <c r="A42" s="14"/>
      <c r="B42" s="14"/>
      <c r="C42" s="14"/>
    </row>
    <row r="43" spans="1:3" ht="56.25" customHeight="1">
      <c r="A43" s="14"/>
      <c r="B43" s="14"/>
      <c r="C43" s="14"/>
    </row>
    <row r="44" spans="1:3" ht="56.25" customHeight="1">
      <c r="A44" s="14"/>
      <c r="B44" s="14"/>
      <c r="C44" s="14"/>
    </row>
    <row r="45" spans="1:3" ht="56.25" customHeight="1">
      <c r="A45" s="14"/>
      <c r="B45" s="14"/>
      <c r="C45" s="14"/>
    </row>
    <row r="46" spans="1:3" ht="56.25" customHeight="1">
      <c r="A46" s="14"/>
      <c r="B46" s="14"/>
      <c r="C46" s="14"/>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row r="1000" spans="1:3" ht="56.25" customHeight="1">
      <c r="A1000" s="14"/>
      <c r="B1000" s="14"/>
      <c r="C1000" s="14"/>
    </row>
  </sheetData>
  <mergeCells count="1">
    <mergeCell ref="A1:C1"/>
  </mergeCells>
  <hyperlinks>
    <hyperlink ref="B3" r:id="rId1" display="http://www.consiglioveneto.it/crvportal/leggi/1992/92lr0019.html?numLegge=19&amp;annoLegge=1992&amp;tipoLegge=Alr"/>
    <hyperlink ref="C3" r:id="rId2" display="http://bur.regione.veneto.it/BurvServices/pubblica/DettaglioDecreto.aspx?id=309942"/>
    <hyperlink ref="B4" r:id="rId3" display="http://www.consiglioveneto.it/crvportal/leggi/2014/14lr0011.html?numLegge=11&amp;annoLegge=2014&amp;tipoLegge=Alr"/>
    <hyperlink ref="C4" r:id="rId4" display="http://bur.regione.veneto.it/BurvServices/Pubblica/DettaglioDgr.aspx?id=283275"/>
    <hyperlink ref="B5" r:id="rId5" display="http://www.consiglioveneto.it/crvportal/leggi/1998/98lr0019.html?numLegge=19&amp;annoLegge=1998&amp;tipoLegge=Alr"/>
    <hyperlink ref="C5" r:id="rId6" display="http://bur.regione.veneto.it/BurvServices/pubblica/DettaglioDgr.aspx?id=281148"/>
    <hyperlink ref="B6" r:id="rId7" display="http://www.consiglioveneto.it/crvportal/leggi/2013/13lr0006.html?numLegge=6&amp;annoLegge=2013&amp;tipoLegge=Alr"/>
    <hyperlink ref="C6" r:id="rId8" display="http://bur.regione.veneto.it/BurvServices/pubblica/DettaglioDgr.aspx?id=262883"/>
    <hyperlink ref="B7" r:id="rId9" display="http://www.consiglioveneto.it/crvportal/leggi/2010/10lr0011.html?numLegge=11&amp;annoLegge=2010&amp;tipoLegge=Alr"/>
    <hyperlink ref="C7" r:id="rId10" display="http://bur.regione.veneto.it/BurvServices/pubblica/DettaglioDgr.aspx?id=252607"/>
    <hyperlink ref="B8" r:id="rId11" display="http://www.consiglioveneto.it/crvportal/leggi/2001/01lr0007.html?numLegge=7&amp;annoLegge=2001&amp;tipoLegge=Alr"/>
    <hyperlink ref="C8" r:id="rId12" display="http://bur.regione.veneto.it/BurvServices/Pubblica/DettaglioDgr.aspx?id=222503"/>
    <hyperlink ref="B9" r:id="rId13" display="http://www.consiglioveneto.it/crvportal/leggi/1998/98lr0019.html?numLegge=19&amp;annoLegge=1998&amp;tipoLegge=Alr"/>
    <hyperlink ref="C9" r:id="rId14" display="http://bur.regione.veneto.it/BurvServices/Pubblica/DettaglioDgr.aspx?id=220446"/>
    <hyperlink ref="B10" r:id="rId15" display="http://www.consiglioveneto.it/crvportal/leggi/2008/08lr0001.html?numLegge=1&amp;annoLegge=2008&amp;tipoLegge=Alr"/>
    <hyperlink ref="C10" r:id="rId16" display="http://bur.regione.veneto.it/BurvServices/pubblica/DettaglioDgr.aspx?id=25735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999"/>
  <sheetViews>
    <sheetView workbookViewId="0">
      <selection sqref="A1:C1"/>
    </sheetView>
  </sheetViews>
  <sheetFormatPr defaultColWidth="46.85546875" defaultRowHeight="56.25" customHeight="1"/>
  <sheetData>
    <row r="1" spans="1:3" ht="45" customHeight="1">
      <c r="A1" s="54" t="s">
        <v>110</v>
      </c>
      <c r="B1" s="53"/>
      <c r="C1" s="53"/>
    </row>
    <row r="2" spans="1:3" ht="56.25" customHeight="1">
      <c r="A2" s="1" t="s">
        <v>1</v>
      </c>
      <c r="B2" s="2" t="s">
        <v>2</v>
      </c>
      <c r="C2" s="2" t="s">
        <v>3</v>
      </c>
    </row>
    <row r="3" spans="1:3" ht="56.25" customHeight="1">
      <c r="A3" s="16" t="s">
        <v>111</v>
      </c>
      <c r="B3" s="4" t="str">
        <f>HYPERLINK("http://www.consiglioveneto.it/crvportal/leggi/2000/00lr0001.html?numLegge=1&amp;annoLegge=2000&amp;tipoLegge=Alr","Legge regionale 20 gennaio 2000, n. 1")</f>
        <v>Legge regionale 20 gennaio 2000, n. 1</v>
      </c>
      <c r="C3" s="4" t="str">
        <f>HYPERLINK("https://www.venetosviluppo.it/alfresco/service/prodatt/Finanziamenti/LR_2000_01/Mod_FEM_LR0100_001%20Scheda%20internet%20Imp%20Femm.pdf","BUR n. 113 del 24 dicembre 2013
DGR n. 2216 del 3 dicembre 2013")</f>
        <v>BUR n. 113 del 24 dicembre 2013
DGR n. 2216 del 3 dicembre 2013</v>
      </c>
    </row>
    <row r="4" spans="1:3" ht="56.25" customHeight="1">
      <c r="A4" s="16" t="s">
        <v>112</v>
      </c>
      <c r="B4" s="4" t="str">
        <f>HYPERLINK("http://www.consiglioveneto.it/crvportal/leggi/1999/99lr0057.html?numLegge=57&amp;annoLegge=1999&amp;tipoLegge=Alr","Legge regionale 24 dicembre 1999, n. 57")</f>
        <v>Legge regionale 24 dicembre 1999, n. 57</v>
      </c>
      <c r="C4" s="4" t="str">
        <f>HYPERLINK("http://bur.regione.veneto.it/BurvServices/Pubblica/DettaglioDgr.aspx?id=202102","Bur n. 1 del 01/1/2008, Dgr n. 3929 del 04/12/2007")</f>
        <v>Bur n. 1 del 01/1/2008, Dgr n. 3929 del 04/12/2007</v>
      </c>
    </row>
    <row r="5" spans="1:3" ht="56.25" customHeight="1">
      <c r="A5" s="16" t="s">
        <v>113</v>
      </c>
      <c r="B5" s="4" t="str">
        <f>HYPERLINK("http://www.camera.it/parlam/leggi/97266l.htm","Legge 7 agosto 1997, n. 266, art. 16.")</f>
        <v>Legge 7 agosto 1997, n. 266, art. 16.</v>
      </c>
      <c r="C5" s="4" t="str">
        <f>HYPERLINK("http://bur.regione.veneto.it/BurvServices/Pubblica/DettaglioDgr.aspx?id=210295","Bur n. 90 del 31/10/2008. Dgr n. 3099 del 21/10/2008")</f>
        <v>Bur n. 90 del 31/10/2008. Dgr n. 3099 del 21/10/2008</v>
      </c>
    </row>
    <row r="6" spans="1:3" ht="56.25" customHeight="1">
      <c r="A6" s="16" t="s">
        <v>114</v>
      </c>
      <c r="B6" s="4" t="str">
        <f>HYPERLINK("http://www.consiglioveneto.it/crvportal/leggi/2012/12lr0050.html?numLegge=50&amp;annoLegge=2012&amp;tipoLegge=Alr","Legge regionale 28 dicembre 2012, n. 50, art. 8")</f>
        <v>Legge regionale 28 dicembre 2012, n. 50, art. 8</v>
      </c>
      <c r="C6" s="4" t="str">
        <f>HYPERLINK("http://bur.regione.veneto.it/BurvServices/Pubblica/DettaglioDgr.aspx?id=283903","Bur n. 100 del 17 ottobre 2014
Dgr. n. 1912 del 14 ottobre 2014")</f>
        <v>Bur n. 100 del 17 ottobre 2014
Dgr. n. 1912 del 14 ottobre 2014</v>
      </c>
    </row>
    <row r="7" spans="1:3" ht="56.25" customHeight="1">
      <c r="A7" s="16" t="s">
        <v>115</v>
      </c>
      <c r="B7" s="4" t="str">
        <f>HYPERLINK("http://bur.regione.veneto.it/BurvServices/Pubblica/DettaglioDgr.aspx?id=208201","Dgr. 2152 del 29/07/2008 
Art. 16, co. 1, legge n. 266/97 - Approvazione del progetto strategico regionale relativo agli interventi nel settore del commercio di cui al D.M. 17/4/2008, n. 1203.")</f>
        <v>Dgr. 2152 del 29/07/2008 
Art. 16, co. 1, legge n. 266/97 - Approvazione del progetto strategico regionale relativo agli interventi nel settore del commercio di cui al D.M. 17/4/2008, n. 1203.</v>
      </c>
      <c r="C7" s="4" t="str">
        <f>HYPERLINK("http://bur.regione.veneto.it/BurvServices/Pubblica/DettaglioDgr.aspx?id=244831","Bur n. 109 del 28 /12/ 2012
Dgr. n. 2741 del 24/12/ 2012
")</f>
        <v xml:space="preserve">Bur n. 109 del 28 /12/ 2012
Dgr. n. 2741 del 24/12/ 2012
</v>
      </c>
    </row>
    <row r="8" spans="1:3" ht="56.25" customHeight="1">
      <c r="A8" s="16" t="s">
        <v>116</v>
      </c>
      <c r="B8" s="4" t="str">
        <f>HYPERLINK("http://www.consiglioveneto.it/crvportal/leggi/1999/99lr0001.html?numLegge=1&amp;annoLegge=1999&amp;tipoLegge=Alr","Legge Regionale n.1 del 18 gennaio 1999
")</f>
        <v xml:space="preserve">Legge Regionale n.1 del 18 gennaio 1999
</v>
      </c>
      <c r="C8" s="4" t="str">
        <f>HYPERLINK("http://www.venetosviluppo.it/alfresco/service/prodatt/Finanziamenti/LR_1999_01/Mod_COM_LR0199_001%20Scheda%20internet%20COM.pdf"," BUR n. 113 del 24 dicembre 2013
Dgr. n. 2216 del 3 dicembre 2013")</f>
        <v xml:space="preserve"> BUR n. 113 del 24 dicembre 2013
Dgr. n. 2216 del 3 dicembre 2013</v>
      </c>
    </row>
    <row r="9" spans="1:3" ht="56.25" customHeight="1">
      <c r="A9" s="16" t="s">
        <v>117</v>
      </c>
      <c r="B9" s="4" t="str">
        <f>HYPERLINK("http://www.camera.it/parlam/leggi/97266l.htm","Legge 7 agosto 1997, n. 266, art. 16.")</f>
        <v>Legge 7 agosto 1997, n. 266, art. 16.</v>
      </c>
      <c r="C9" s="4" t="str">
        <f>HYPERLINK("http://bur.regione.veneto.it/BurvServices/Pubblica/DettaglioDgr.aspx?id=228147&amp;highlight=true","Bur n. 84 del 12/11/2010
Dgr. N. n. 2599 del 02 novembre 2010
")</f>
        <v xml:space="preserve">Bur n. 84 del 12/11/2010
Dgr. N. n. 2599 del 02 novembre 2010
</v>
      </c>
    </row>
    <row r="10" spans="1:3" ht="56.25" customHeight="1">
      <c r="A10" s="14"/>
      <c r="B10" s="14"/>
      <c r="C10" s="14"/>
    </row>
    <row r="11" spans="1:3" ht="56.25" customHeight="1">
      <c r="A11" s="14"/>
      <c r="B11" s="14"/>
      <c r="C11" s="14"/>
    </row>
    <row r="12" spans="1:3" ht="56.25" customHeight="1">
      <c r="A12" s="14"/>
      <c r="B12" s="14"/>
      <c r="C12" s="14"/>
    </row>
    <row r="13" spans="1:3" ht="56.25" customHeight="1">
      <c r="A13" s="14"/>
      <c r="B13" s="14"/>
      <c r="C13" s="14"/>
    </row>
    <row r="14" spans="1:3" ht="56.25" customHeight="1">
      <c r="A14" s="14"/>
      <c r="B14" s="14"/>
      <c r="C14" s="14"/>
    </row>
    <row r="15" spans="1:3" ht="56.25" customHeight="1">
      <c r="A15" s="14"/>
      <c r="B15" s="14"/>
      <c r="C15" s="14"/>
    </row>
    <row r="16" spans="1:3" ht="56.25" customHeight="1">
      <c r="A16" s="14"/>
      <c r="B16" s="14"/>
      <c r="C16" s="14"/>
    </row>
    <row r="17" spans="1:3" ht="56.25" customHeight="1">
      <c r="A17" s="14"/>
      <c r="B17" s="14"/>
      <c r="C17" s="14"/>
    </row>
    <row r="18" spans="1:3" ht="56.25" customHeight="1">
      <c r="A18" s="14"/>
      <c r="B18" s="14"/>
      <c r="C18" s="14"/>
    </row>
    <row r="19" spans="1:3" ht="56.25" customHeight="1">
      <c r="A19" s="14"/>
      <c r="B19" s="14"/>
      <c r="C19" s="14"/>
    </row>
    <row r="20" spans="1:3" ht="56.25" customHeight="1">
      <c r="A20" s="14"/>
      <c r="B20" s="14"/>
      <c r="C20" s="14"/>
    </row>
    <row r="21" spans="1:3" ht="56.25" customHeight="1">
      <c r="A21" s="14"/>
      <c r="B21" s="14"/>
      <c r="C21" s="14"/>
    </row>
    <row r="22" spans="1:3" ht="56.25" customHeight="1">
      <c r="A22" s="14"/>
      <c r="B22" s="14"/>
      <c r="C22" s="14"/>
    </row>
    <row r="23" spans="1:3" ht="56.25" customHeight="1">
      <c r="A23" s="14"/>
      <c r="B23" s="14"/>
      <c r="C23" s="14"/>
    </row>
    <row r="24" spans="1:3" ht="56.25" customHeight="1">
      <c r="A24" s="14"/>
      <c r="B24" s="14"/>
      <c r="C24" s="14"/>
    </row>
    <row r="25" spans="1:3" ht="56.25" customHeight="1">
      <c r="A25" s="14"/>
      <c r="B25" s="14"/>
      <c r="C25" s="14"/>
    </row>
    <row r="26" spans="1:3" ht="56.25" customHeight="1">
      <c r="A26" s="14"/>
      <c r="B26" s="14"/>
      <c r="C26" s="14"/>
    </row>
    <row r="27" spans="1:3" ht="56.25" customHeight="1">
      <c r="A27" s="14"/>
      <c r="B27" s="14"/>
      <c r="C27" s="14"/>
    </row>
    <row r="28" spans="1:3" ht="56.25" customHeight="1">
      <c r="A28" s="14"/>
      <c r="B28" s="14"/>
      <c r="C28" s="14"/>
    </row>
    <row r="29" spans="1:3" ht="56.25" customHeight="1">
      <c r="A29" s="14"/>
      <c r="B29" s="14"/>
      <c r="C29" s="14"/>
    </row>
    <row r="30" spans="1:3" ht="56.25" customHeight="1">
      <c r="A30" s="14"/>
      <c r="B30" s="14"/>
      <c r="C30" s="14"/>
    </row>
    <row r="31" spans="1:3" ht="56.25" customHeight="1">
      <c r="A31" s="14"/>
      <c r="B31" s="14"/>
      <c r="C31" s="14"/>
    </row>
    <row r="32" spans="1:3" ht="56.25" customHeight="1">
      <c r="A32" s="14"/>
      <c r="B32" s="14"/>
      <c r="C32" s="14"/>
    </row>
    <row r="33" spans="1:3" ht="56.25" customHeight="1">
      <c r="A33" s="14"/>
      <c r="B33" s="14"/>
      <c r="C33" s="14"/>
    </row>
    <row r="34" spans="1:3" ht="56.25" customHeight="1">
      <c r="A34" s="14"/>
      <c r="B34" s="14"/>
      <c r="C34" s="14"/>
    </row>
    <row r="35" spans="1:3" ht="56.25" customHeight="1">
      <c r="A35" s="14"/>
      <c r="B35" s="14"/>
      <c r="C35" s="14"/>
    </row>
    <row r="36" spans="1:3" ht="56.25" customHeight="1">
      <c r="A36" s="14"/>
      <c r="B36" s="14"/>
      <c r="C36" s="14"/>
    </row>
    <row r="37" spans="1:3" ht="56.25" customHeight="1">
      <c r="A37" s="14"/>
      <c r="B37" s="14"/>
      <c r="C37" s="14"/>
    </row>
    <row r="38" spans="1:3" ht="56.25" customHeight="1">
      <c r="A38" s="14"/>
      <c r="B38" s="14"/>
      <c r="C38" s="14"/>
    </row>
    <row r="39" spans="1:3" ht="56.25" customHeight="1">
      <c r="A39" s="14"/>
      <c r="B39" s="14"/>
      <c r="C39" s="14"/>
    </row>
    <row r="40" spans="1:3" ht="56.25" customHeight="1">
      <c r="A40" s="14"/>
      <c r="B40" s="14"/>
      <c r="C40" s="14"/>
    </row>
    <row r="41" spans="1:3" ht="56.25" customHeight="1">
      <c r="A41" s="14"/>
      <c r="B41" s="14"/>
      <c r="C41" s="14"/>
    </row>
    <row r="42" spans="1:3" ht="56.25" customHeight="1">
      <c r="A42" s="14"/>
      <c r="B42" s="14"/>
      <c r="C42" s="14"/>
    </row>
    <row r="43" spans="1:3" ht="56.25" customHeight="1">
      <c r="A43" s="14"/>
      <c r="B43" s="14"/>
      <c r="C43" s="14"/>
    </row>
    <row r="44" spans="1:3" ht="56.25" customHeight="1">
      <c r="A44" s="14"/>
      <c r="B44" s="14"/>
      <c r="C44" s="14"/>
    </row>
    <row r="45" spans="1:3" ht="56.25" customHeight="1">
      <c r="A45" s="14"/>
      <c r="B45" s="14"/>
      <c r="C45" s="14"/>
    </row>
    <row r="46" spans="1:3" ht="56.25" customHeight="1">
      <c r="A46" s="14"/>
      <c r="B46" s="14"/>
      <c r="C46" s="14"/>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sheetData>
  <mergeCells count="1">
    <mergeCell ref="A1:C1"/>
  </mergeCells>
  <hyperlinks>
    <hyperlink ref="B3" r:id="rId1" display="http://www.consiglioveneto.it/crvportal/leggi/2000/00lr0001.html?numLegge=1&amp;annoLegge=2000&amp;tipoLegge=Alr"/>
    <hyperlink ref="C3" r:id="rId2" display="https://www.venetosviluppo.it/alfresco/service/prodatt/Finanziamenti/LR_2000_01/Mod_FEM_LR0100_001 Scheda internet Imp Femm.pdf"/>
    <hyperlink ref="B4" r:id="rId3" display="http://www.consiglioveneto.it/crvportal/leggi/1999/99lr0057.html?numLegge=57&amp;annoLegge=1999&amp;tipoLegge=Alr"/>
    <hyperlink ref="C4" r:id="rId4" display="http://bur.regione.veneto.it/BurvServices/Pubblica/DettaglioDgr.aspx?id=202102"/>
    <hyperlink ref="B5" r:id="rId5" display="http://www.camera.it/parlam/leggi/97266l.htm"/>
    <hyperlink ref="C5" r:id="rId6" display="http://bur.regione.veneto.it/BurvServices/Pubblica/DettaglioDgr.aspx?id=210295"/>
    <hyperlink ref="B6" r:id="rId7" display="http://www.consiglioveneto.it/crvportal/leggi/2012/12lr0050.html?numLegge=50&amp;annoLegge=2012&amp;tipoLegge=Alr"/>
    <hyperlink ref="C6" r:id="rId8" display="http://bur.regione.veneto.it/BurvServices/Pubblica/DettaglioDgr.aspx?id=283903"/>
    <hyperlink ref="B7" r:id="rId9" display="http://bur.regione.veneto.it/BurvServices/Pubblica/DettaglioDgr.aspx?id=208201"/>
    <hyperlink ref="C7" r:id="rId10" display="http://bur.regione.veneto.it/BurvServices/Pubblica/DettaglioDgr.aspx?id=244831"/>
    <hyperlink ref="B8" r:id="rId11" display="http://www.consiglioveneto.it/crvportal/leggi/1999/99lr0001.html?numLegge=1&amp;annoLegge=1999&amp;tipoLegge=Alr"/>
    <hyperlink ref="C8" r:id="rId12" display="http://www.venetosviluppo.it/alfresco/service/prodatt/Finanziamenti/LR_1999_01/Mod_COM_LR0199_001 Scheda internet COM.pdf"/>
    <hyperlink ref="B9" r:id="rId13" display="http://www.camera.it/parlam/leggi/97266l.htm"/>
    <hyperlink ref="C9" r:id="rId14" display="http://bur.regione.veneto.it/BurvServices/Pubblica/DettaglioDgr.aspx?id=228147&amp;highlight=true"/>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W15"/>
  <sheetViews>
    <sheetView workbookViewId="0">
      <selection sqref="A1:C1"/>
    </sheetView>
  </sheetViews>
  <sheetFormatPr defaultColWidth="46.85546875" defaultRowHeight="56.25" customHeight="1"/>
  <sheetData>
    <row r="1" spans="1:23" ht="45" customHeight="1">
      <c r="A1" s="55" t="s">
        <v>118</v>
      </c>
      <c r="B1" s="56"/>
      <c r="C1" s="56"/>
    </row>
    <row r="2" spans="1:23" ht="56.25" customHeight="1">
      <c r="A2" s="1" t="s">
        <v>1</v>
      </c>
      <c r="B2" s="2" t="s">
        <v>2</v>
      </c>
      <c r="C2" s="2" t="s">
        <v>45</v>
      </c>
      <c r="D2" s="15"/>
      <c r="E2" s="15"/>
      <c r="F2" s="15"/>
      <c r="G2" s="15"/>
      <c r="H2" s="15"/>
      <c r="I2" s="15"/>
      <c r="J2" s="15"/>
      <c r="K2" s="15"/>
      <c r="L2" s="15"/>
      <c r="M2" s="15"/>
      <c r="N2" s="15"/>
      <c r="O2" s="15"/>
      <c r="P2" s="15"/>
      <c r="Q2" s="15"/>
      <c r="R2" s="15"/>
      <c r="S2" s="15"/>
      <c r="T2" s="15"/>
      <c r="U2" s="15"/>
      <c r="V2" s="15"/>
      <c r="W2" s="15"/>
    </row>
    <row r="3" spans="1:23" ht="56.25" customHeight="1">
      <c r="A3" s="16" t="s">
        <v>119</v>
      </c>
      <c r="B3" s="4" t="str">
        <f>HYPERLINK("http://www.consiglioveneto.it/crvportal/leggi/1994/94lr0015.html?numLegge=15&amp;annoLegge=1994&amp;tipoLegge=Alr","Legge regionale  7 aprile 1994, n. 15")</f>
        <v>Legge regionale  7 aprile 1994, n. 15</v>
      </c>
      <c r="C3" s="4" t="str">
        <f>HYPERLINK("http://bur.regione.veneto.it/BurvServices/pubblica/DettaglioDgr.aspx?id=280024","Bur n. 82 del 22 agosto 2014
Dgr.  n. 1506 del 12 agosto 2014
")</f>
        <v xml:space="preserve">Bur n. 82 del 22 agosto 2014
Dgr.  n. 1506 del 12 agosto 2014
</v>
      </c>
      <c r="D3" s="15"/>
      <c r="E3" s="15"/>
      <c r="F3" s="15"/>
      <c r="G3" s="15"/>
      <c r="H3" s="15"/>
      <c r="I3" s="15"/>
      <c r="J3" s="15"/>
      <c r="K3" s="15"/>
      <c r="L3" s="15"/>
      <c r="M3" s="15"/>
      <c r="N3" s="15"/>
      <c r="O3" s="15"/>
      <c r="P3" s="15"/>
      <c r="Q3" s="15"/>
      <c r="R3" s="15"/>
      <c r="S3" s="15"/>
      <c r="T3" s="15"/>
      <c r="U3" s="15"/>
      <c r="V3" s="15"/>
      <c r="W3" s="15"/>
    </row>
    <row r="4" spans="1:23" ht="56.25" customHeight="1">
      <c r="A4" s="16" t="s">
        <v>120</v>
      </c>
      <c r="B4" s="4" t="str">
        <f>HYPERLINK("http://www.consiglioveneto.it/crvportal/leggi/2013/13lr0005.html?numLegge=5&amp;annoLegge=2013&amp;tipoLegge=Alr","Legge regionale 23 aprile 2013, n. 5")</f>
        <v>Legge regionale 23 aprile 2013, n. 5</v>
      </c>
      <c r="C4" s="4" t="str">
        <f>HYPERLINK("http://bur.regione.veneto.it/BurvServices/pubblica/DettaglioDgr.aspx?id=310041","Bur n. 106 del 06 novembre 2015
Dgr.  n. 1497 del 29 ottobre 2015
")</f>
        <v xml:space="preserve">Bur n. 106 del 06 novembre 2015
Dgr.  n. 1497 del 29 ottobre 2015
</v>
      </c>
      <c r="D4" s="15"/>
      <c r="E4" s="15"/>
      <c r="F4" s="15"/>
      <c r="G4" s="15"/>
      <c r="H4" s="15"/>
      <c r="I4" s="15"/>
      <c r="J4" s="15"/>
      <c r="K4" s="15"/>
      <c r="L4" s="15"/>
      <c r="M4" s="15"/>
      <c r="N4" s="15"/>
      <c r="O4" s="15"/>
      <c r="P4" s="15"/>
      <c r="Q4" s="15"/>
      <c r="R4" s="15"/>
      <c r="S4" s="15"/>
      <c r="T4" s="15"/>
      <c r="U4" s="15"/>
      <c r="V4" s="15"/>
      <c r="W4" s="15"/>
    </row>
    <row r="5" spans="1:23" ht="56.25" customHeight="1">
      <c r="A5" s="16" t="s">
        <v>121</v>
      </c>
      <c r="B5" s="18" t="str">
        <f>HYPERLINK("http://www.consiglioveneto.it/crvportal/leggi/1999/99lr0055.html#Heading63","""Legge regionale 16 dicembre 1999, n. 55 Capo III, articolo 6, comma 1. """)</f>
        <v>"Legge regionale 16 dicembre 1999, n. 55 Capo III, articolo 6, comma 1. "</v>
      </c>
      <c r="C5" s="20" t="str">
        <f>HYPERLINK("http://bur.regione.veneto.it/BurvServices/Pubblica/DettaglioDgr.aspx?id=308991","""Bur n. 101 del 23 ottobre 2015 Dgr. n. 1378 del 15 ottobre 2015 """)</f>
        <v>"Bur n. 101 del 23 ottobre 2015 Dgr. n. 1378 del 15 ottobre 2015 "</v>
      </c>
      <c r="D5" s="15"/>
      <c r="E5" s="15"/>
      <c r="F5" s="15"/>
      <c r="G5" s="15"/>
      <c r="H5" s="15"/>
      <c r="I5" s="15"/>
      <c r="J5" s="15"/>
      <c r="K5" s="15"/>
      <c r="L5" s="15"/>
      <c r="M5" s="15"/>
      <c r="N5" s="15"/>
      <c r="O5" s="15"/>
      <c r="P5" s="15"/>
      <c r="Q5" s="15"/>
      <c r="R5" s="15"/>
      <c r="S5" s="15"/>
      <c r="T5" s="15"/>
      <c r="U5" s="15"/>
      <c r="V5" s="15"/>
      <c r="W5" s="15"/>
    </row>
    <row r="6" spans="1:23" ht="56.25" customHeight="1">
      <c r="A6" s="16" t="s">
        <v>122</v>
      </c>
      <c r="B6" s="4" t="str">
        <f>HYPERLINK("http://www.consiglioveneto.it/crvportal/leggi/1999/99lr0055.html?numLegge=55&amp;annoLegge=1999&amp;tipoLegge=Alr","Legge regionale 16 dicembre 1999, n. 55 Capo II")</f>
        <v>Legge regionale 16 dicembre 1999, n. 55 Capo II</v>
      </c>
      <c r="C6" s="4" t="str">
        <f>HYPERLINK("http://bur.regione.veneto.it/BurvServices/Pubblica/DettaglioDgr.aspx?id=306709","Bur n. 89 del 18 settembre 2015
Dgr. n. 1204 del 15 settembre 2015
")</f>
        <v xml:space="preserve">Bur n. 89 del 18 settembre 2015
Dgr. n. 1204 del 15 settembre 2015
</v>
      </c>
      <c r="D6" s="15"/>
      <c r="E6" s="15"/>
      <c r="F6" s="15"/>
      <c r="G6" s="15"/>
      <c r="H6" s="15"/>
      <c r="I6" s="15"/>
      <c r="J6" s="15"/>
      <c r="K6" s="15"/>
      <c r="L6" s="15"/>
      <c r="M6" s="15"/>
      <c r="N6" s="15"/>
      <c r="O6" s="15"/>
      <c r="P6" s="15"/>
      <c r="Q6" s="15"/>
      <c r="R6" s="15"/>
      <c r="S6" s="15"/>
      <c r="T6" s="15"/>
      <c r="U6" s="15"/>
      <c r="V6" s="15"/>
      <c r="W6" s="15"/>
    </row>
    <row r="7" spans="1:23" ht="56.25" customHeight="1">
      <c r="A7" s="16" t="s">
        <v>123</v>
      </c>
      <c r="B7" s="21" t="str">
        <f>HYPERLINK("http://www.normattiva.it/uri-res/N2Ls?urn:nir:stato:legge:1999-12-15;482!vig=","Legge 15 dicembre 1999, n. 482")</f>
        <v>Legge 15 dicembre 1999, n. 482</v>
      </c>
      <c r="C7" s="4" t="str">
        <f>HYPERLINK("http://bur.regione.veneto.it/BurvServices/Pubblica/DettaglioDgr.aspx?id=295439","Bur n. 32 del 03 aprile 2015
Dgr. n. 409 del 31 marzo 2015")</f>
        <v>Bur n. 32 del 03 aprile 2015
Dgr. n. 409 del 31 marzo 2015</v>
      </c>
      <c r="D7" s="15"/>
      <c r="E7" s="15"/>
      <c r="F7" s="15"/>
      <c r="G7" s="15"/>
      <c r="H7" s="15"/>
      <c r="I7" s="15"/>
      <c r="J7" s="15"/>
      <c r="K7" s="15"/>
      <c r="L7" s="15"/>
      <c r="M7" s="15"/>
      <c r="N7" s="15"/>
      <c r="O7" s="15"/>
      <c r="P7" s="15"/>
      <c r="Q7" s="15"/>
      <c r="R7" s="15"/>
      <c r="S7" s="15"/>
      <c r="T7" s="15"/>
      <c r="U7" s="15"/>
      <c r="V7" s="15"/>
      <c r="W7" s="15"/>
    </row>
    <row r="8" spans="1:23" ht="56.25" customHeight="1">
      <c r="A8" s="16" t="s">
        <v>124</v>
      </c>
      <c r="B8" s="4" t="str">
        <f>HYPERLINK("http://www.consiglioveneto.it/crvportal/leggi/2008/08lr0003.html?numLegge=3&amp;annoLegge=2008&amp;tipoLegge=Alr","Legge regionale 14 gennaio 2003, n. 3, art. 8")</f>
        <v>Legge regionale 14 gennaio 2003, n. 3, art. 8</v>
      </c>
      <c r="C8" s="4" t="str">
        <f>HYPERLINK("http://bur.regione.veneto.it/BurvServices/Pubblica/DettaglioDgr.aspx?id=283025","Bur n. 97 del 10 ottobre 2014
Dgr. n. 1769 del 29 settembre 2014")</f>
        <v>Bur n. 97 del 10 ottobre 2014
Dgr. n. 1769 del 29 settembre 2014</v>
      </c>
      <c r="D8" s="15"/>
      <c r="E8" s="15"/>
      <c r="F8" s="15"/>
      <c r="G8" s="15"/>
      <c r="H8" s="15"/>
      <c r="I8" s="15"/>
      <c r="J8" s="15"/>
      <c r="K8" s="15"/>
      <c r="L8" s="15"/>
      <c r="M8" s="15"/>
      <c r="N8" s="15"/>
      <c r="O8" s="15"/>
      <c r="P8" s="15"/>
      <c r="Q8" s="15"/>
      <c r="R8" s="15"/>
      <c r="S8" s="15"/>
      <c r="T8" s="15"/>
      <c r="U8" s="15"/>
      <c r="V8" s="15"/>
      <c r="W8" s="15"/>
    </row>
    <row r="9" spans="1:23" ht="56.25" customHeight="1">
      <c r="A9" s="16" t="s">
        <v>125</v>
      </c>
      <c r="B9" s="4" t="str">
        <f>HYPERLINK("http://www.consiglioveneto.it/crvportal/leggi/2003/03lr0002.html?numLegge=2&amp;annoLegge=2003&amp;tipoLegge=Alr","Legge regionale 9 gennaio 2003, n. 2")</f>
        <v>Legge regionale 9 gennaio 2003, n. 2</v>
      </c>
      <c r="C9" s="22" t="str">
        <f>HYPERLINK("http://bur.regione.veneto.it/BurvServices/Pubblica/DettaglioDgr.aspx?id=279905","Bur n. 82 del 22 agosto 2014
Dgr.  n. 1395 del 05 agosto 2014")</f>
        <v>Bur n. 82 del 22 agosto 2014
Dgr.  n. 1395 del 05 agosto 2014</v>
      </c>
      <c r="D9" s="15"/>
      <c r="E9" s="15"/>
      <c r="F9" s="15"/>
      <c r="G9" s="15"/>
      <c r="H9" s="15"/>
      <c r="I9" s="15"/>
      <c r="J9" s="15"/>
      <c r="K9" s="15"/>
      <c r="L9" s="15"/>
      <c r="M9" s="15"/>
      <c r="N9" s="15"/>
      <c r="O9" s="15"/>
      <c r="P9" s="15"/>
      <c r="Q9" s="15"/>
      <c r="R9" s="15"/>
      <c r="S9" s="15"/>
      <c r="T9" s="15"/>
      <c r="U9" s="15"/>
      <c r="V9" s="15"/>
      <c r="W9" s="15"/>
    </row>
    <row r="10" spans="1:23" ht="56.25" customHeight="1">
      <c r="A10" s="16" t="s">
        <v>64</v>
      </c>
      <c r="B10" s="4" t="str">
        <f>HYPERLINK("http://www.consiglioveneto.it/crvportal/leggi/2008/08lr0001.html?numLegge=1&amp;annoLegge=2008&amp;tipoLegge=Alr","Legge regionale 27 febbraio 2008, n. 1, articolo 25")</f>
        <v>Legge regionale 27 febbraio 2008, n. 1, articolo 25</v>
      </c>
      <c r="C10" s="4" t="str">
        <f>HYPERLINK("http://bur.regione.veneto.it/BurvServices/Pubblica/DettaglioDgr.aspx?id=281050","Bur n. 87 del 05 settembre 2014
Dgr. n. 1560 del 26 agosto 2014")</f>
        <v>Bur n. 87 del 05 settembre 2014
Dgr. n. 1560 del 26 agosto 2014</v>
      </c>
      <c r="D10" s="15"/>
      <c r="E10" s="15"/>
      <c r="F10" s="15"/>
      <c r="G10" s="15"/>
      <c r="H10" s="15"/>
      <c r="I10" s="15"/>
      <c r="J10" s="15"/>
      <c r="K10" s="15"/>
      <c r="L10" s="15"/>
      <c r="M10" s="15"/>
      <c r="N10" s="15"/>
      <c r="O10" s="15"/>
      <c r="P10" s="15"/>
      <c r="Q10" s="15"/>
      <c r="R10" s="15"/>
      <c r="S10" s="15"/>
      <c r="T10" s="15"/>
      <c r="U10" s="15"/>
      <c r="V10" s="15"/>
      <c r="W10" s="15"/>
    </row>
    <row r="11" spans="1:23" ht="56.25" customHeight="1">
      <c r="A11" s="16" t="s">
        <v>126</v>
      </c>
      <c r="B11" s="4" t="str">
        <f>HYPERLINK("http://www.consiglioveneto.it/crvportal/leggi/2010/10lr0006.html?numLegge=6&amp;annoLegge=2010&amp;tipoLegge=Alr","Legge regionale 22 gennaio 2010,n. 6")</f>
        <v>Legge regionale 22 gennaio 2010,n. 6</v>
      </c>
      <c r="C11" s="4" t="str">
        <f>HYPERLINK("http://bur.regione.veneto.it/BurvServices/Pubblica/DettaglioDgr.aspx?id=278111","Bur n. 73 del 25 luglio 2014
Dgr.n. 1192 del 15 luglio 2014")</f>
        <v>Bur n. 73 del 25 luglio 2014
Dgr.n. 1192 del 15 luglio 2014</v>
      </c>
      <c r="D11" s="15"/>
      <c r="E11" s="15"/>
      <c r="F11" s="15"/>
      <c r="G11" s="15"/>
      <c r="H11" s="15"/>
      <c r="I11" s="15"/>
      <c r="J11" s="15"/>
      <c r="K11" s="15"/>
      <c r="L11" s="15"/>
      <c r="M11" s="15"/>
      <c r="N11" s="15"/>
      <c r="O11" s="15"/>
      <c r="P11" s="15"/>
      <c r="Q11" s="15"/>
      <c r="R11" s="15"/>
      <c r="S11" s="15"/>
      <c r="T11" s="15"/>
      <c r="U11" s="15"/>
      <c r="V11" s="15"/>
      <c r="W11" s="15"/>
    </row>
    <row r="12" spans="1:23" ht="56.25" customHeight="1">
      <c r="A12" s="16" t="s">
        <v>127</v>
      </c>
      <c r="B12" s="4" t="str">
        <f>HYPERLINK("http://www.consiglioveneto.it/crvportal/leggi/1999/99lr0055.html?numLegge=55&amp;annoLegge=1999&amp;tipoLegge=Alr","Legge regionale 16 dicembre 1999, n. 55 Capo II")</f>
        <v>Legge regionale 16 dicembre 1999, n. 55 Capo II</v>
      </c>
      <c r="C12" s="4" t="str">
        <f>HYPERLINK("http://bur.regione.veneto.it/BurvServices/Pubblica/DettaglioDgr.aspx?id=277683","Bur n. 70 del 18 luglio 2014
Dgr. n. 1123 del 01 luglio 2014")</f>
        <v>Bur n. 70 del 18 luglio 2014
Dgr. n. 1123 del 01 luglio 2014</v>
      </c>
      <c r="D12" s="15"/>
      <c r="E12" s="15"/>
      <c r="F12" s="15"/>
      <c r="G12" s="15"/>
      <c r="H12" s="15"/>
      <c r="I12" s="15"/>
      <c r="J12" s="15"/>
      <c r="K12" s="15"/>
      <c r="L12" s="15"/>
      <c r="M12" s="15"/>
      <c r="N12" s="15"/>
      <c r="O12" s="15"/>
      <c r="P12" s="15"/>
      <c r="Q12" s="15"/>
      <c r="R12" s="15"/>
      <c r="S12" s="15"/>
      <c r="T12" s="15"/>
      <c r="U12" s="15"/>
      <c r="V12" s="15"/>
      <c r="W12" s="15"/>
    </row>
    <row r="13" spans="1:23" ht="56.25" customHeight="1">
      <c r="A13" s="16" t="s">
        <v>128</v>
      </c>
      <c r="B13" s="4" t="str">
        <f>HYPERLINK("http://www.consiglioveneto.it/crvportal/leggi/1999/99lr0055.html?numLegge=55&amp;annoLegge=1999&amp;tipoLegge=Alr","Legge regionale 16 dicembre 1999, n. 55 Capo III")</f>
        <v>Legge regionale 16 dicembre 1999, n. 55 Capo III</v>
      </c>
      <c r="C13" s="4" t="str">
        <f>HYPERLINK("http://bur.regione.veneto.it/BurvServices/Pubblica/DettaglioDgr.aspx?id=277683","Bur n. 70 del 18 luglio 2014
Dgr.n. n. 1123 del 01 luglio 2014
")</f>
        <v xml:space="preserve">Bur n. 70 del 18 luglio 2014
Dgr.n. n. 1123 del 01 luglio 2014
</v>
      </c>
      <c r="D13" s="15"/>
      <c r="E13" s="15"/>
      <c r="F13" s="15"/>
      <c r="G13" s="15"/>
      <c r="H13" s="15"/>
      <c r="I13" s="15"/>
      <c r="J13" s="15"/>
      <c r="K13" s="15"/>
      <c r="L13" s="15"/>
      <c r="M13" s="15"/>
      <c r="N13" s="15"/>
      <c r="O13" s="15"/>
      <c r="P13" s="15"/>
      <c r="Q13" s="15"/>
      <c r="R13" s="15"/>
      <c r="S13" s="15"/>
      <c r="T13" s="15"/>
      <c r="U13" s="15"/>
      <c r="V13" s="15"/>
      <c r="W13" s="15"/>
    </row>
    <row r="14" spans="1:23" ht="56.25" customHeight="1">
      <c r="A14" s="16" t="s">
        <v>129</v>
      </c>
      <c r="B14" s="4" t="str">
        <f>HYPERLINK("http://www.consiglioveneto.it/crvportal/leggi/2008/08lr0001.html?numLegge=1&amp;annoLegge=2008&amp;tipoLegge=Alr","Legge regionale 27 febbraio 2008 n. 1")</f>
        <v>Legge regionale 27 febbraio 2008 n. 1</v>
      </c>
      <c r="C14" s="4" t="str">
        <f>HYPERLINK("http://bur.regione.veneto.it/BurvServices/Pubblica/DettaglioDecreto.aspx?id=222876","Bur n. 22 del 12/03/2010 Decreto n. 36 del 24 febbraio 2010")</f>
        <v>Bur n. 22 del 12/03/2010 Decreto n. 36 del 24 febbraio 2010</v>
      </c>
      <c r="D14" s="15"/>
      <c r="E14" s="15"/>
      <c r="F14" s="15"/>
      <c r="G14" s="15"/>
      <c r="H14" s="15"/>
      <c r="I14" s="15"/>
      <c r="J14" s="15"/>
      <c r="K14" s="15"/>
      <c r="L14" s="15"/>
      <c r="M14" s="15"/>
      <c r="N14" s="15"/>
      <c r="O14" s="15"/>
      <c r="P14" s="15"/>
      <c r="Q14" s="15"/>
      <c r="R14" s="15"/>
      <c r="S14" s="15"/>
      <c r="T14" s="15"/>
      <c r="U14" s="15"/>
      <c r="V14" s="15"/>
      <c r="W14" s="15"/>
    </row>
    <row r="15" spans="1:23" ht="56.25" customHeight="1">
      <c r="A15" s="16" t="s">
        <v>130</v>
      </c>
      <c r="B15" s="4" t="str">
        <f>HYPERLINK("http://www.consiglioveneto.it/crvportal/leggi/2008/08lr0001.html?numLegge=1&amp;annoLegge=2008&amp;tipoLegge=Alr","Legge regionale 27 febbraio 2008, n. 1, art. 75.")</f>
        <v>Legge regionale 27 febbraio 2008, n. 1, art. 75.</v>
      </c>
      <c r="C15" s="4" t="str">
        <f>HYPERLINK("http://bur.regione.veneto.it/BurvServices/Pubblica/DettaglioDgr.aspx?id=209875","Bur n. 86 del 17/10/2008. Dgr n. 2819 del 7 ottobre 2008")</f>
        <v>Bur n. 86 del 17/10/2008. Dgr n. 2819 del 7 ottobre 2008</v>
      </c>
      <c r="D15" s="15"/>
      <c r="E15" s="15"/>
      <c r="F15" s="15"/>
      <c r="G15" s="15"/>
      <c r="H15" s="15"/>
      <c r="I15" s="15"/>
      <c r="J15" s="15"/>
      <c r="K15" s="15"/>
      <c r="L15" s="15"/>
      <c r="M15" s="15"/>
      <c r="N15" s="15"/>
      <c r="O15" s="15"/>
      <c r="P15" s="15"/>
      <c r="Q15" s="15"/>
      <c r="R15" s="15"/>
      <c r="S15" s="15"/>
      <c r="T15" s="15"/>
      <c r="U15" s="15"/>
      <c r="V15" s="15"/>
      <c r="W15" s="15"/>
    </row>
  </sheetData>
  <mergeCells count="1">
    <mergeCell ref="A1:C1"/>
  </mergeCells>
  <hyperlinks>
    <hyperlink ref="B3" r:id="rId1" display="http://www.consiglioveneto.it/crvportal/leggi/1994/94lr0015.html?numLegge=15&amp;annoLegge=1994&amp;tipoLegge=Alr"/>
    <hyperlink ref="C3" r:id="rId2" display="http://bur.regione.veneto.it/BurvServices/pubblica/DettaglioDgr.aspx?id=280024"/>
    <hyperlink ref="B4" r:id="rId3" display="http://www.consiglioveneto.it/crvportal/leggi/2013/13lr0005.html?numLegge=5&amp;annoLegge=2013&amp;tipoLegge=Alr"/>
    <hyperlink ref="C4" r:id="rId4" display="http://bur.regione.veneto.it/BurvServices/pubblica/DettaglioDgr.aspx?id=310041"/>
    <hyperlink ref="B5" r:id="rId5" location="Heading63" display="http://www.consiglioveneto.it/crvportal/leggi/1999/99lr0055.html - Heading63"/>
    <hyperlink ref="C5" r:id="rId6" display="http://bur.regione.veneto.it/BurvServices/Pubblica/DettaglioDgr.aspx?id=308991"/>
    <hyperlink ref="B6" r:id="rId7" display="http://www.consiglioveneto.it/crvportal/leggi/1999/99lr0055.html?numLegge=55&amp;annoLegge=1999&amp;tipoLegge=Alr"/>
    <hyperlink ref="C6" r:id="rId8" display="http://bur.regione.veneto.it/BurvServices/Pubblica/DettaglioDgr.aspx?id=306709"/>
    <hyperlink ref="B7" r:id="rId9" display="http://www.normattiva.it/uri-res/N2Ls?urn:nir:stato:legge:1999-12-15;482!vig="/>
    <hyperlink ref="C7" r:id="rId10" display="http://bur.regione.veneto.it/BurvServices/Pubblica/DettaglioDgr.aspx?id=295439"/>
    <hyperlink ref="B8" r:id="rId11" display="http://www.consiglioveneto.it/crvportal/leggi/2008/08lr0003.html?numLegge=3&amp;annoLegge=2008&amp;tipoLegge=Alr"/>
    <hyperlink ref="C8" r:id="rId12" display="http://bur.regione.veneto.it/BurvServices/Pubblica/DettaglioDgr.aspx?id=283025"/>
    <hyperlink ref="B9" r:id="rId13" display="http://www.consiglioveneto.it/crvportal/leggi/2003/03lr0002.html?numLegge=2&amp;annoLegge=2003&amp;tipoLegge=Alr"/>
    <hyperlink ref="C9" r:id="rId14" display="http://bur.regione.veneto.it/BurvServices/Pubblica/DettaglioDgr.aspx?id=279905"/>
    <hyperlink ref="B10" r:id="rId15" display="http://www.consiglioveneto.it/crvportal/leggi/2008/08lr0001.html?numLegge=1&amp;annoLegge=2008&amp;tipoLegge=Alr"/>
    <hyperlink ref="C10" r:id="rId16" display="http://bur.regione.veneto.it/BurvServices/Pubblica/DettaglioDgr.aspx?id=281050"/>
    <hyperlink ref="B11" r:id="rId17" display="http://www.consiglioveneto.it/crvportal/leggi/2010/10lr0006.html?numLegge=6&amp;annoLegge=2010&amp;tipoLegge=Alr"/>
    <hyperlink ref="C11" r:id="rId18" display="http://bur.regione.veneto.it/BurvServices/Pubblica/DettaglioDgr.aspx?id=278111"/>
    <hyperlink ref="B12" r:id="rId19" display="http://www.consiglioveneto.it/crvportal/leggi/1999/99lr0055.html?numLegge=55&amp;annoLegge=1999&amp;tipoLegge=Alr"/>
    <hyperlink ref="C12" r:id="rId20" display="http://bur.regione.veneto.it/BurvServices/Pubblica/DettaglioDgr.aspx?id=277683"/>
    <hyperlink ref="B13" r:id="rId21" display="http://www.consiglioveneto.it/crvportal/leggi/1999/99lr0055.html?numLegge=55&amp;annoLegge=1999&amp;tipoLegge=Alr"/>
    <hyperlink ref="C13" r:id="rId22" display="http://bur.regione.veneto.it/BurvServices/Pubblica/DettaglioDgr.aspx?id=277683"/>
    <hyperlink ref="B14" r:id="rId23" display="http://www.consiglioveneto.it/crvportal/leggi/2008/08lr0001.html?numLegge=1&amp;annoLegge=2008&amp;tipoLegge=Alr"/>
    <hyperlink ref="C14" r:id="rId24" display="http://bur.regione.veneto.it/BurvServices/Pubblica/DettaglioDecreto.aspx?id=222876"/>
    <hyperlink ref="B15" r:id="rId25" display="http://www.consiglioveneto.it/crvportal/leggi/2008/08lr0001.html?numLegge=1&amp;annoLegge=2008&amp;tipoLegge=Alr"/>
    <hyperlink ref="C15" r:id="rId26" display="http://bur.regione.veneto.it/BurvServices/Pubblica/DettaglioDgr.aspx?id=209875"/>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W1000"/>
  <sheetViews>
    <sheetView tabSelected="1" workbookViewId="0">
      <selection activeCell="A3" sqref="A3"/>
    </sheetView>
  </sheetViews>
  <sheetFormatPr defaultColWidth="46.85546875" defaultRowHeight="56.25" customHeight="1"/>
  <sheetData>
    <row r="1" spans="1:23" ht="45" customHeight="1">
      <c r="A1" s="57" t="s">
        <v>427</v>
      </c>
      <c r="B1" s="56"/>
      <c r="C1" s="56"/>
      <c r="D1" s="15"/>
      <c r="E1" s="15"/>
      <c r="F1" s="15"/>
      <c r="G1" s="15"/>
      <c r="H1" s="15"/>
      <c r="I1" s="15"/>
      <c r="J1" s="15"/>
      <c r="K1" s="15"/>
      <c r="L1" s="15"/>
      <c r="M1" s="15"/>
      <c r="N1" s="15"/>
      <c r="O1" s="15"/>
      <c r="P1" s="15"/>
      <c r="Q1" s="15"/>
      <c r="R1" s="15"/>
      <c r="S1" s="15"/>
      <c r="T1" s="15"/>
      <c r="U1" s="15"/>
      <c r="V1" s="15"/>
      <c r="W1" s="15"/>
    </row>
    <row r="2" spans="1:23" ht="56.25" customHeight="1">
      <c r="A2" s="1" t="s">
        <v>1</v>
      </c>
      <c r="B2" s="2" t="s">
        <v>2</v>
      </c>
      <c r="C2" s="2" t="s">
        <v>45</v>
      </c>
      <c r="D2" s="15"/>
      <c r="E2" s="15"/>
      <c r="F2" s="15"/>
      <c r="G2" s="15"/>
      <c r="H2" s="15"/>
      <c r="I2" s="15"/>
      <c r="J2" s="15"/>
      <c r="K2" s="15"/>
      <c r="L2" s="15"/>
      <c r="M2" s="15"/>
      <c r="N2" s="15"/>
      <c r="O2" s="15"/>
      <c r="P2" s="15"/>
      <c r="Q2" s="15"/>
      <c r="R2" s="15"/>
      <c r="S2" s="15"/>
      <c r="T2" s="15"/>
      <c r="U2" s="15"/>
      <c r="V2" s="15"/>
      <c r="W2" s="15"/>
    </row>
    <row r="3" spans="1:23" ht="56.25" customHeight="1">
      <c r="A3" s="16" t="s">
        <v>46</v>
      </c>
      <c r="B3" s="4" t="str">
        <f>HYPERLINK("http://www.consiglioveneto.it/crvportal/leggi/1978/78lr0049.html?numLegge=49&amp;annoLegge=1978&amp;tipoLegge=Alr","Legge regionale 08/09/1978 n. 49")</f>
        <v>Legge regionale 08/09/1978 n. 49</v>
      </c>
      <c r="C3" s="4" t="str">
        <f>HYPERLINK("http://bur.regione.veneto.it/BurvServices/Pubblica/DettaglioDgr.aspx?id=239292","Bur n. 32 del 24/04/2012
Dgr n. 484 del 03 aprile 2012
")</f>
        <v xml:space="preserve">Bur n. 32 del 24/04/2012
Dgr n. 484 del 03 aprile 2012
</v>
      </c>
      <c r="D3" s="15"/>
      <c r="E3" s="15"/>
      <c r="F3" s="15"/>
      <c r="G3" s="15"/>
      <c r="H3" s="15"/>
      <c r="I3" s="15"/>
      <c r="J3" s="15"/>
      <c r="K3" s="15"/>
      <c r="L3" s="15"/>
      <c r="M3" s="15"/>
      <c r="N3" s="15"/>
      <c r="O3" s="15"/>
      <c r="P3" s="15"/>
      <c r="Q3" s="15"/>
      <c r="R3" s="15"/>
      <c r="S3" s="15"/>
      <c r="T3" s="15"/>
      <c r="U3" s="15"/>
      <c r="V3" s="15"/>
      <c r="W3" s="15"/>
    </row>
    <row r="4" spans="1:23" ht="56.25" customHeight="1">
      <c r="A4" s="16" t="s">
        <v>47</v>
      </c>
      <c r="B4" s="4" t="str">
        <f>HYPERLINK("http://www.consiglioveneto.it/crvportal/leggi/2003/03lr0003.html?numLegge=3&amp;annoLegge=2003&amp;tipoLegge=Alr","Legge regionale 14 gennaio 2003, n. 3 art. 22
")</f>
        <v xml:space="preserve">Legge regionale 14 gennaio 2003, n. 3 art. 22
</v>
      </c>
      <c r="C4" s="4" t="str">
        <f>HYPERLINK("http://bur.regione.veneto.it/BurvServices/Pubblica/DettaglioDgr.aspx?id=186825","Bur n. 16 del 14 febbraio 2006
Dgr. n. 4087 del 30 dicembre 2005
")</f>
        <v xml:space="preserve">Bur n. 16 del 14 febbraio 2006
Dgr. n. 4087 del 30 dicembre 2005
</v>
      </c>
      <c r="D4" s="15"/>
      <c r="E4" s="15"/>
      <c r="F4" s="15"/>
      <c r="G4" s="15"/>
      <c r="H4" s="15"/>
      <c r="I4" s="15"/>
      <c r="J4" s="15"/>
      <c r="K4" s="15"/>
      <c r="L4" s="15"/>
      <c r="M4" s="15"/>
      <c r="N4" s="15"/>
      <c r="O4" s="15"/>
      <c r="P4" s="15"/>
      <c r="Q4" s="15"/>
      <c r="R4" s="15"/>
      <c r="S4" s="15"/>
      <c r="T4" s="15"/>
      <c r="U4" s="15"/>
      <c r="V4" s="15"/>
      <c r="W4" s="15"/>
    </row>
    <row r="5" spans="1:23" ht="56.25" customHeight="1">
      <c r="A5" s="16" t="s">
        <v>48</v>
      </c>
      <c r="B5" s="4" t="str">
        <f>HYPERLINK("http://www.consiglioveneto.it/crvportal/leggi/2007/07lr0008.html?numLegge=8&amp;annoLegge=2007&amp;tipoLegge=Alr","Legge Regionale 13 aprile 2007, n. 8
")</f>
        <v xml:space="preserve">Legge Regionale 13 aprile 2007, n. 8
</v>
      </c>
      <c r="C5" s="4" t="str">
        <f>HYPERLINK("http://bur.regione.veneto.it/BurvServices/Pubblica/DettaglioDgr.aspx?id=206342","Bur n. 49 del 13/06/2008.Dgr n. 1157 del 26 maggio 2008")</f>
        <v>Bur n. 49 del 13/06/2008.Dgr n. 1157 del 26 maggio 2008</v>
      </c>
      <c r="D5" s="15"/>
      <c r="E5" s="15"/>
      <c r="F5" s="15"/>
      <c r="G5" s="15"/>
      <c r="H5" s="15"/>
      <c r="I5" s="15"/>
      <c r="J5" s="15"/>
      <c r="K5" s="15"/>
      <c r="L5" s="15"/>
      <c r="M5" s="15"/>
      <c r="N5" s="15"/>
      <c r="O5" s="15"/>
      <c r="P5" s="15"/>
      <c r="Q5" s="15"/>
      <c r="R5" s="15"/>
      <c r="S5" s="15"/>
      <c r="T5" s="15"/>
      <c r="U5" s="15"/>
      <c r="V5" s="15"/>
      <c r="W5" s="15"/>
    </row>
    <row r="6" spans="1:23" ht="56.25" customHeight="1">
      <c r="A6" s="16" t="s">
        <v>49</v>
      </c>
      <c r="B6" s="4" t="str">
        <f>HYPERLINK("http://www.consiglioveneto.it/crvportal/leggi/1986/86lr0017.html","Legge regionale 8 aprile 1986, n. 17")</f>
        <v>Legge regionale 8 aprile 1986, n. 17</v>
      </c>
      <c r="C6" s="17" t="s">
        <v>50</v>
      </c>
      <c r="D6" s="15"/>
      <c r="E6" s="15"/>
      <c r="F6" s="15"/>
      <c r="G6" s="15"/>
      <c r="H6" s="15"/>
      <c r="I6" s="15"/>
      <c r="J6" s="15"/>
      <c r="K6" s="15"/>
      <c r="L6" s="15"/>
      <c r="M6" s="15"/>
      <c r="N6" s="15"/>
      <c r="O6" s="15"/>
      <c r="P6" s="15"/>
      <c r="Q6" s="15"/>
      <c r="R6" s="15"/>
      <c r="S6" s="15"/>
      <c r="T6" s="15"/>
      <c r="U6" s="15"/>
      <c r="V6" s="15"/>
      <c r="W6" s="15"/>
    </row>
    <row r="7" spans="1:23" ht="56.25" customHeight="1">
      <c r="A7" s="16" t="s">
        <v>51</v>
      </c>
      <c r="B7" s="4" t="str">
        <f>HYPERLINK("http://www.consiglioveneto.it/crvportal/leggi/2011/11lr0018.html?numLegge=18&amp;annoLegge=2011&amp;tipoLegge=Alr","Legge regionale 30 settembre 2011, n. 18 ")</f>
        <v xml:space="preserve">Legge regionale 30 settembre 2011, n. 18 </v>
      </c>
      <c r="C7" s="4" t="str">
        <f>HYPERLINK("http://bur.regione.veneto.it/BurvServices/Pubblica/DettaglioDgr.aspx?id=238020","Bur n. 14 del 17/02/2012 Dgr n. 155 del 07 febbraio 2012
")</f>
        <v xml:space="preserve">Bur n. 14 del 17/02/2012 Dgr n. 155 del 07 febbraio 2012
</v>
      </c>
      <c r="D7" s="15"/>
      <c r="E7" s="15"/>
      <c r="F7" s="15"/>
      <c r="G7" s="15"/>
      <c r="H7" s="15"/>
      <c r="I7" s="15"/>
      <c r="J7" s="15"/>
      <c r="K7" s="15"/>
      <c r="L7" s="15"/>
      <c r="M7" s="15"/>
      <c r="N7" s="15"/>
      <c r="O7" s="15"/>
      <c r="P7" s="15"/>
      <c r="Q7" s="15"/>
      <c r="R7" s="15"/>
      <c r="S7" s="15"/>
      <c r="T7" s="15"/>
      <c r="U7" s="15"/>
      <c r="V7" s="15"/>
      <c r="W7" s="15"/>
    </row>
    <row r="8" spans="1:23" ht="56.25" customHeight="1">
      <c r="A8" s="16" t="s">
        <v>52</v>
      </c>
      <c r="B8" s="4" t="str">
        <f>HYPERLINK("http://www.consiglioveneto.it/crvportal/leggi/2006/06lr0004.html?numLegge=4&amp;annoLegge=2006&amp;tipoLegge=Alr","Legge Regionale 16 marzo 2006, n.4")</f>
        <v>Legge Regionale 16 marzo 2006, n.4</v>
      </c>
      <c r="C8" s="4" t="str">
        <f>HYPERLINK("http://bur.regione.veneto.it/BurvServices/Pubblica/DettaglioDgr.aspx?id=190732","Bur n. 67 del 28/07/2006 Dgr n. 2210 del 11 luglio 2006")</f>
        <v>Bur n. 67 del 28/07/2006 Dgr n. 2210 del 11 luglio 2006</v>
      </c>
      <c r="D8" s="15"/>
      <c r="E8" s="15"/>
      <c r="F8" s="15"/>
      <c r="G8" s="15"/>
      <c r="H8" s="15"/>
      <c r="I8" s="15"/>
      <c r="J8" s="15"/>
      <c r="K8" s="15"/>
      <c r="L8" s="15"/>
      <c r="M8" s="15"/>
      <c r="N8" s="15"/>
      <c r="O8" s="15"/>
      <c r="P8" s="15"/>
      <c r="Q8" s="15"/>
      <c r="R8" s="15"/>
      <c r="S8" s="15"/>
      <c r="T8" s="15"/>
      <c r="U8" s="15"/>
      <c r="V8" s="15"/>
      <c r="W8" s="15"/>
    </row>
    <row r="9" spans="1:23" ht="56.25" customHeight="1">
      <c r="A9" s="16" t="s">
        <v>53</v>
      </c>
      <c r="B9" s="4" t="str">
        <f>HYPERLINK("http://www.consiglioveneto.it/crvportal/leggi/2010/10lr0022.html?numLegge=22&amp;annoLegge=2010&amp;tipoLegge=Alr","Legge regionale 8 novembre 2010, n. 22  art. 3, comma 1")</f>
        <v>Legge regionale 8 novembre 2010, n. 22  art. 3, comma 1</v>
      </c>
      <c r="C9" s="4" t="str">
        <f>HYPERLINK("http://bur.regione.veneto.it/BurvServices/Pubblica/DettaglioDgr.aspx?id=244698","Bur n. 1 del 04 gennaio 2013
Dgr. n. 2677 del 18 dicembre 2012
")</f>
        <v xml:space="preserve">Bur n. 1 del 04 gennaio 2013
Dgr. n. 2677 del 18 dicembre 2012
</v>
      </c>
      <c r="D9" s="15"/>
      <c r="E9" s="15"/>
      <c r="F9" s="15"/>
      <c r="G9" s="15"/>
      <c r="H9" s="15"/>
      <c r="I9" s="15"/>
      <c r="J9" s="15"/>
      <c r="K9" s="15"/>
      <c r="L9" s="15"/>
      <c r="M9" s="15"/>
      <c r="N9" s="15"/>
      <c r="O9" s="15"/>
      <c r="P9" s="15"/>
      <c r="Q9" s="15"/>
      <c r="R9" s="15"/>
      <c r="S9" s="15"/>
      <c r="T9" s="15"/>
      <c r="U9" s="15"/>
      <c r="V9" s="15"/>
      <c r="W9" s="15"/>
    </row>
    <row r="10" spans="1:23" ht="56.25" customHeight="1">
      <c r="A10" s="16" t="s">
        <v>54</v>
      </c>
      <c r="B10" s="4" t="str">
        <f>HYPERLINK("http://www.consiglioveneto.it/crvportal/leggi/1984/84lr0051.html?numLegge=51&amp;annoLegge=1984&amp;tipoLegge=Alr","Legge regionale 5 settmbre 1984, n. 51 art. 6
")</f>
        <v xml:space="preserve">Legge regionale 5 settmbre 1984, n. 51 art. 6
</v>
      </c>
      <c r="C10" s="4" t="str">
        <f>HYPERLINK("http://bur.regione.veneto.it/BurvServices/Pubblica/DettaglioDgr.aspx?id=241928","Bur n. 70 del 24 agosto 2012
Dgr n. 1460 del 31 luglio 2012
")</f>
        <v xml:space="preserve">Bur n. 70 del 24 agosto 2012
Dgr n. 1460 del 31 luglio 2012
</v>
      </c>
      <c r="D10" s="15"/>
      <c r="E10" s="15"/>
      <c r="F10" s="15"/>
      <c r="G10" s="15"/>
      <c r="H10" s="15"/>
      <c r="I10" s="15"/>
      <c r="J10" s="15"/>
      <c r="K10" s="15"/>
      <c r="L10" s="15"/>
      <c r="M10" s="15"/>
      <c r="N10" s="15"/>
      <c r="O10" s="15"/>
      <c r="P10" s="15"/>
      <c r="Q10" s="15"/>
      <c r="R10" s="15"/>
      <c r="S10" s="15"/>
      <c r="T10" s="15"/>
      <c r="U10" s="15"/>
      <c r="V10" s="15"/>
      <c r="W10" s="15"/>
    </row>
    <row r="11" spans="1:23" ht="56.25" customHeight="1">
      <c r="A11" s="16" t="s">
        <v>55</v>
      </c>
      <c r="B11" s="4" t="str">
        <f>HYPERLINK("http://www.consiglioveneto.it/crvportal/leggi/1984/84lr0050.html?numLegge=50&amp;annoLegge=1984&amp;tipoLegge=Alr","Legge regionale 5 settembre
1984, n. 50, art. 19,47,48")</f>
        <v>Legge regionale 5 settembre
1984, n. 50, art. 19,47,48</v>
      </c>
      <c r="C11" s="4" t="str">
        <f>HYPERLINK("http://bur.regione.veneto.it/BurvServices/pubblica/DettaglioDgr.aspx?id=234180","Bur n. 62 del 19/08/2011
D.g.r. n. 1235 del 03 agosto 2011
")</f>
        <v xml:space="preserve">Bur n. 62 del 19/08/2011
D.g.r. n. 1235 del 03 agosto 2011
</v>
      </c>
      <c r="D11" s="15"/>
      <c r="E11" s="15"/>
      <c r="F11" s="15"/>
      <c r="G11" s="15"/>
      <c r="H11" s="15"/>
      <c r="I11" s="15"/>
      <c r="J11" s="15"/>
      <c r="K11" s="15"/>
      <c r="L11" s="15"/>
      <c r="M11" s="15"/>
      <c r="N11" s="15"/>
      <c r="O11" s="15"/>
      <c r="P11" s="15"/>
      <c r="Q11" s="15"/>
      <c r="R11" s="15"/>
      <c r="S11" s="15"/>
      <c r="T11" s="15"/>
      <c r="U11" s="15"/>
      <c r="V11" s="15"/>
      <c r="W11" s="15"/>
    </row>
    <row r="12" spans="1:23" ht="56.25" customHeight="1">
      <c r="A12" s="16" t="s">
        <v>56</v>
      </c>
      <c r="B12" s="4" t="str">
        <f>HYPERLINK("http://www.consiglioveneto.it/crvportal/leggi/1984/84lr0050.html?numLegge=50&amp;annoLegge=1984&amp;tipoLegge=Alr","Legge regionale 5 settembre
1984, n. 50, art. 42")</f>
        <v>Legge regionale 5 settembre
1984, n. 50, art. 42</v>
      </c>
      <c r="C12" s="4" t="str">
        <f>HYPERLINK("http://bur.regione.veneto.it/BurvServices/pubblica/DettaglioDgr.aspx?id=234181","Bur n. 62 del 19 agosto 2011
Dgr. n. 1236 del 03 agosto 2011")</f>
        <v>Bur n. 62 del 19 agosto 2011
Dgr. n. 1236 del 03 agosto 2011</v>
      </c>
      <c r="D12" s="15"/>
      <c r="E12" s="15"/>
      <c r="F12" s="15"/>
      <c r="G12" s="15"/>
      <c r="H12" s="15"/>
      <c r="I12" s="15"/>
      <c r="J12" s="15"/>
      <c r="K12" s="15"/>
      <c r="L12" s="15"/>
      <c r="M12" s="15"/>
      <c r="N12" s="15"/>
      <c r="O12" s="15"/>
      <c r="P12" s="15"/>
      <c r="Q12" s="15"/>
      <c r="R12" s="15"/>
      <c r="S12" s="15"/>
      <c r="T12" s="15"/>
      <c r="U12" s="15"/>
      <c r="V12" s="15"/>
      <c r="W12" s="15"/>
    </row>
    <row r="13" spans="1:23" ht="56.25" customHeight="1">
      <c r="A13" s="16" t="s">
        <v>57</v>
      </c>
      <c r="B13" s="4" t="str">
        <f>HYPERLINK("http://www.consiglioveneto.it/crvportal/leggi/1984/84lr0050.html?numLegge=50&amp;annoLegge=1984&amp;tipoLegge=Alr","Legge regionale 5 settembre
1984, n. 50, art. 36 e 45")</f>
        <v>Legge regionale 5 settembre
1984, n. 50, art. 36 e 45</v>
      </c>
      <c r="C13" s="4" t="str">
        <f>HYPERLINK("http://bur.regione.veneto.it/BurvServices/pubblica/DettaglioDgr.aspx?id=281591","Bur n. 91 del 19 settembre 2014
Dgr. n. 1616 del 09 settembre 2014")</f>
        <v>Bur n. 91 del 19 settembre 2014
Dgr. n. 1616 del 09 settembre 2014</v>
      </c>
      <c r="D13" s="15"/>
      <c r="E13" s="15"/>
      <c r="F13" s="15"/>
      <c r="G13" s="15"/>
      <c r="H13" s="15"/>
      <c r="I13" s="15"/>
      <c r="J13" s="15"/>
      <c r="K13" s="15"/>
      <c r="L13" s="15"/>
      <c r="M13" s="15"/>
      <c r="N13" s="15"/>
      <c r="O13" s="15"/>
      <c r="P13" s="15"/>
      <c r="Q13" s="15"/>
      <c r="R13" s="15"/>
      <c r="S13" s="15"/>
      <c r="T13" s="15"/>
      <c r="U13" s="15"/>
      <c r="V13" s="15"/>
      <c r="W13" s="15"/>
    </row>
    <row r="14" spans="1:23" ht="56.25" customHeight="1">
      <c r="A14" s="16" t="s">
        <v>58</v>
      </c>
      <c r="B14" s="4" t="str">
        <f>HYPERLINK("http://www.consiglioveneto.it/crvportal/leggi/2001/01lr0011.html?numLegge=11&amp;annoLegge=2001&amp;tipoLegge=Alr","Legge regionale 13 aprile 2001, n. 11")</f>
        <v>Legge regionale 13 aprile 2001, n. 11</v>
      </c>
      <c r="C14" s="4" t="str">
        <f>HYPERLINK("http://bur.regione.veneto.it/BurvServices/pubblica/DettaglioDgr.aspx?id=295653","Bur n. 39 del 21 aprile 2015
Dgr. n. 332 del 31 marzo 2015")</f>
        <v>Bur n. 39 del 21 aprile 2015
Dgr. n. 332 del 31 marzo 2015</v>
      </c>
      <c r="D14" s="15"/>
      <c r="E14" s="15"/>
      <c r="F14" s="15"/>
      <c r="G14" s="15"/>
      <c r="H14" s="15"/>
      <c r="I14" s="15"/>
      <c r="J14" s="15"/>
      <c r="K14" s="15"/>
      <c r="L14" s="15"/>
      <c r="M14" s="15"/>
      <c r="N14" s="15"/>
      <c r="O14" s="15"/>
      <c r="P14" s="15"/>
      <c r="Q14" s="15"/>
      <c r="R14" s="15"/>
      <c r="S14" s="15"/>
      <c r="T14" s="15"/>
      <c r="U14" s="15"/>
      <c r="V14" s="15"/>
      <c r="W14" s="15"/>
    </row>
    <row r="15" spans="1:23" ht="56.25" customHeight="1">
      <c r="A15" s="16" t="s">
        <v>59</v>
      </c>
      <c r="B15" s="4" t="str">
        <f>HYPERLINK("http://www.consiglioveneto.it/crvportal/leggi/2010/10lr0022.html?numLegge=22&amp;annoLegge=2010&amp;tipoLegge=Alr","Legge regionale 8 novembre 2010, n. 22  art. 3, comma 2")</f>
        <v>Legge regionale 8 novembre 2010, n. 22  art. 3, comma 2</v>
      </c>
      <c r="C15" s="4" t="str">
        <f>HYPERLINK("http://bur.regione.veneto.it/BurvServices/Pubblica/DettaglioDgr.aspx?id=236056","Bur n. 88 del 25/11/2011 Dgr n. 1900 del 15 novembre 2011
")</f>
        <v xml:space="preserve">Bur n. 88 del 25/11/2011 Dgr n. 1900 del 15 novembre 2011
</v>
      </c>
      <c r="D15" s="15"/>
      <c r="E15" s="15"/>
      <c r="F15" s="15"/>
      <c r="G15" s="15"/>
      <c r="H15" s="15"/>
      <c r="I15" s="15"/>
      <c r="J15" s="15"/>
      <c r="K15" s="15"/>
      <c r="L15" s="15"/>
      <c r="M15" s="15"/>
      <c r="N15" s="15"/>
      <c r="O15" s="15"/>
      <c r="P15" s="15"/>
      <c r="Q15" s="15"/>
      <c r="R15" s="15"/>
      <c r="S15" s="15"/>
      <c r="T15" s="15"/>
      <c r="U15" s="15"/>
      <c r="V15" s="15"/>
      <c r="W15" s="15"/>
    </row>
    <row r="16" spans="1:23" ht="56.25" customHeight="1">
      <c r="A16" s="16" t="s">
        <v>60</v>
      </c>
      <c r="B16" s="4" t="str">
        <f>HYPERLINK("http://www.consiglioveneto.it/crvportal/leggi/2001/01lr0011.html?numLegge=11&amp;annoLegge=2001&amp;tipoLegge=Alr","Legge regionale 13 aprile 2001, n. 11")</f>
        <v>Legge regionale 13 aprile 2001, n. 11</v>
      </c>
      <c r="C16" s="4" t="str">
        <f>HYPERLINK("http://bur.regione.veneto.it/BurvServices/pubblica/DettaglioDgr.aspx?id=250340","Bur n. 49 del 11 giugno 2013
Dgr. n. 722 del 21 maggio 2013
")</f>
        <v xml:space="preserve">Bur n. 49 del 11 giugno 2013
Dgr. n. 722 del 21 maggio 2013
</v>
      </c>
      <c r="D16" s="15"/>
      <c r="E16" s="15"/>
      <c r="F16" s="15"/>
      <c r="G16" s="15"/>
      <c r="H16" s="15"/>
      <c r="I16" s="15"/>
      <c r="J16" s="15"/>
      <c r="K16" s="15"/>
      <c r="L16" s="15"/>
      <c r="M16" s="15"/>
      <c r="N16" s="15"/>
      <c r="O16" s="15"/>
      <c r="P16" s="15"/>
      <c r="Q16" s="15"/>
      <c r="R16" s="15"/>
      <c r="S16" s="15"/>
      <c r="T16" s="15"/>
      <c r="U16" s="15"/>
      <c r="V16" s="15"/>
      <c r="W16" s="15"/>
    </row>
    <row r="17" spans="1:23" ht="56.25" customHeight="1">
      <c r="A17" s="16" t="s">
        <v>61</v>
      </c>
      <c r="B17" s="4" t="str">
        <f>HYPERLINK("http://www.consiglioveneto.it/crvportal/leggi_storico/1984/84lr0051.html?numLegge=51&amp;annoLegge=1984&amp;tipoLegge=Alr","Legge regionale 5 settembre 1984, n. 51 art. 11")</f>
        <v>Legge regionale 5 settembre 1984, n. 51 art. 11</v>
      </c>
      <c r="C17" s="4" t="str">
        <f>HYPERLINK("http://bur.regione.veneto.it/BurvServices/pubblica/DettaglioDgr.aspx?id=289014","Bur n. 9 del 20 gennaio 2015
Dgr. n. 2488 del 23 dicembre 2014")</f>
        <v>Bur n. 9 del 20 gennaio 2015
Dgr. n. 2488 del 23 dicembre 2014</v>
      </c>
      <c r="D17" s="15"/>
      <c r="E17" s="15"/>
      <c r="F17" s="15"/>
      <c r="G17" s="15"/>
      <c r="H17" s="15"/>
      <c r="I17" s="15"/>
      <c r="J17" s="15"/>
      <c r="K17" s="15"/>
      <c r="L17" s="15"/>
      <c r="M17" s="15"/>
      <c r="N17" s="15"/>
      <c r="O17" s="15"/>
      <c r="P17" s="15"/>
      <c r="Q17" s="15"/>
      <c r="R17" s="15"/>
      <c r="S17" s="15"/>
      <c r="T17" s="15"/>
      <c r="U17" s="15"/>
      <c r="V17" s="15"/>
      <c r="W17" s="15"/>
    </row>
    <row r="18" spans="1:23" ht="56.25" customHeight="1">
      <c r="A18" s="16" t="s">
        <v>62</v>
      </c>
      <c r="B18" s="4" t="str">
        <f>HYPERLINK("http://www.consiglioveneto.it/crvportal/leggi/1985/85lr0009.html?numLegge=9&amp;annoLegge=1985&amp;tipoLegge=Alr","Legge regionale 15 gennaio 1985, n. 9")</f>
        <v>Legge regionale 15 gennaio 1985, n. 9</v>
      </c>
      <c r="C18" s="4" t="str">
        <f>HYPERLINK("http://bur.regione.veneto.it/BurvServices/pubblica/DettaglioDgr.aspx?id=290926","Bur n. 15 del 10 febbraio 2015
Dgr.  n. 2641 del 29 dicembre 2014")</f>
        <v>Bur n. 15 del 10 febbraio 2015
Dgr.  n. 2641 del 29 dicembre 2014</v>
      </c>
      <c r="D18" s="15"/>
      <c r="E18" s="15"/>
      <c r="F18" s="15"/>
      <c r="G18" s="15"/>
      <c r="H18" s="15"/>
      <c r="I18" s="15"/>
      <c r="J18" s="15"/>
      <c r="K18" s="15"/>
      <c r="L18" s="15"/>
      <c r="M18" s="15"/>
      <c r="N18" s="15"/>
      <c r="O18" s="15"/>
      <c r="P18" s="15"/>
      <c r="Q18" s="15"/>
      <c r="R18" s="15"/>
      <c r="S18" s="15"/>
      <c r="T18" s="15"/>
      <c r="U18" s="15"/>
      <c r="V18" s="15"/>
      <c r="W18" s="15"/>
    </row>
    <row r="19" spans="1:23" ht="56.25" customHeight="1">
      <c r="A19" s="16" t="s">
        <v>63</v>
      </c>
      <c r="B19" s="4" t="str">
        <f>HYPERLINK("http://www.consiglioveneto.it/crvportal/leggi/1984/84lr0052.html?numLegge=52&amp;annoLegge=1984&amp;tipoLegge=Alr","Legge regionale 5 settembre 1984, n. 52 - art.13")</f>
        <v>Legge regionale 5 settembre 1984, n. 52 - art.13</v>
      </c>
      <c r="C19" s="4" t="str">
        <f>HYPERLINK("http://bur.regione.veneto.it/BurvServices/pubblica/DettaglioDgr.aspx?id=289016","Bur n. 9 del 20 gennaio 2015
Dgr. n. 2489 del 23 dicembre 2014")</f>
        <v>Bur n. 9 del 20 gennaio 2015
Dgr. n. 2489 del 23 dicembre 2014</v>
      </c>
      <c r="D19" s="15"/>
      <c r="E19" s="15"/>
      <c r="F19" s="15"/>
      <c r="G19" s="15"/>
      <c r="H19" s="15"/>
      <c r="I19" s="15"/>
      <c r="J19" s="15"/>
      <c r="K19" s="15"/>
      <c r="L19" s="15"/>
      <c r="M19" s="15"/>
      <c r="N19" s="15"/>
      <c r="O19" s="15"/>
      <c r="P19" s="15"/>
      <c r="Q19" s="15"/>
      <c r="R19" s="15"/>
      <c r="S19" s="15"/>
      <c r="T19" s="15"/>
      <c r="U19" s="15"/>
      <c r="V19" s="15"/>
      <c r="W19" s="15"/>
    </row>
    <row r="20" spans="1:23" ht="56.25" customHeight="1">
      <c r="A20" s="16" t="s">
        <v>64</v>
      </c>
      <c r="B20" s="4" t="str">
        <f>HYPERLINK("http://www.consiglioveneto.it/crvportal/leggi/2008/08lr0001.html?numLegge=1&amp;annoLegge=2008&amp;tipoLegge=Alr","Legge regionale 27 febbraio 2008, n. 1, articolo 25")</f>
        <v>Legge regionale 27 febbraio 2008, n. 1, articolo 25</v>
      </c>
      <c r="C20" s="4" t="str">
        <f>HYPERLINK("http://bur.regione.veneto.it/BurvServices/pubblica/DettaglioDgr.aspx?id=281050","Bur n. 87 del 05 settembre 2014
Dgr. n. 1560 del 26 agosto 2014")</f>
        <v>Bur n. 87 del 05 settembre 2014
Dgr. n. 1560 del 26 agosto 2014</v>
      </c>
      <c r="D20" s="15"/>
      <c r="E20" s="15"/>
      <c r="F20" s="15"/>
      <c r="G20" s="15"/>
      <c r="H20" s="15"/>
      <c r="I20" s="15"/>
      <c r="J20" s="15"/>
      <c r="K20" s="15"/>
      <c r="L20" s="15"/>
      <c r="M20" s="15"/>
      <c r="N20" s="15"/>
      <c r="O20" s="15"/>
      <c r="P20" s="15"/>
      <c r="Q20" s="15"/>
      <c r="R20" s="15"/>
      <c r="S20" s="15"/>
      <c r="T20" s="15"/>
      <c r="U20" s="15"/>
      <c r="V20" s="15"/>
      <c r="W20" s="15"/>
    </row>
    <row r="21" spans="1:23" ht="56.25" customHeight="1">
      <c r="A21" s="16" t="s">
        <v>65</v>
      </c>
      <c r="B21" s="4" t="str">
        <f>HYPERLINK("http://www.consiglioveneto.it/crvportal/leggi/2010/10lr0029.html?numLegge=29&amp;annoLegge=2010&amp;tipoLegge=Alr","Legge regionale 10 dicembre 2010, n. 29 art. 4")</f>
        <v>Legge regionale 10 dicembre 2010, n. 29 art. 4</v>
      </c>
      <c r="C21" s="4" t="str">
        <f>HYPERLINK("http://bur.regione.veneto.it/BurvServices/pubblica/DettaglioDgr.aspx?id=289036","Bur n. 9 del 20 gennaio 2015
Dgr. n. 2481 del 23 dicembre 2014")</f>
        <v>Bur n. 9 del 20 gennaio 2015
Dgr. n. 2481 del 23 dicembre 2014</v>
      </c>
      <c r="D21" s="15"/>
      <c r="E21" s="15"/>
      <c r="F21" s="15"/>
      <c r="G21" s="15"/>
      <c r="H21" s="15"/>
      <c r="I21" s="15"/>
      <c r="J21" s="15"/>
      <c r="K21" s="15"/>
      <c r="L21" s="15"/>
      <c r="M21" s="15"/>
      <c r="N21" s="15"/>
      <c r="O21" s="15"/>
      <c r="P21" s="15"/>
      <c r="Q21" s="15"/>
      <c r="R21" s="15"/>
      <c r="S21" s="15"/>
      <c r="T21" s="15"/>
      <c r="U21" s="15"/>
      <c r="V21" s="15"/>
      <c r="W21" s="15"/>
    </row>
    <row r="22" spans="1:23" ht="56.25" customHeight="1">
      <c r="A22" s="16" t="s">
        <v>66</v>
      </c>
      <c r="B22" s="4" t="str">
        <f>HYPERLINK("http://www.consiglioveneto.it/crvportal/leggi/2014/14lr0011.html?numLegge=11&amp;annoLegge=2014&amp;tipoLegge=Alr","Legge regionale 2 aprile 2014, n. 11, art. 9")</f>
        <v>Legge regionale 2 aprile 2014, n. 11, art. 9</v>
      </c>
      <c r="C22" s="4" t="str">
        <f>HYPERLINK("http://bur.regione.veneto.it/BurvServices/pubblica/DettaglioDgr.aspx?id=283435","Bur n. 100 del 17 ottobre 2014
Dgr. n. 1816 del 06 ottobre 2014")</f>
        <v>Bur n. 100 del 17 ottobre 2014
Dgr. n. 1816 del 06 ottobre 2014</v>
      </c>
      <c r="D22" s="15"/>
      <c r="E22" s="15"/>
      <c r="F22" s="15"/>
      <c r="G22" s="15"/>
      <c r="H22" s="15"/>
      <c r="I22" s="15"/>
      <c r="J22" s="15"/>
      <c r="K22" s="15"/>
      <c r="L22" s="15"/>
      <c r="M22" s="15"/>
      <c r="N22" s="15"/>
      <c r="O22" s="15"/>
      <c r="P22" s="15"/>
      <c r="Q22" s="15"/>
      <c r="R22" s="15"/>
      <c r="S22" s="15"/>
      <c r="T22" s="15"/>
      <c r="U22" s="15"/>
      <c r="V22" s="15"/>
      <c r="W22" s="15"/>
    </row>
    <row r="23" spans="1:23" ht="56.25" customHeight="1">
      <c r="A23" s="16" t="s">
        <v>67</v>
      </c>
      <c r="B23" s="4" t="str">
        <f>HYPERLINK("http://www.consiglioveneto.it/crvportal/leggi/2009/09lr0025.html?numLegge=25&amp;annoLegge=2009&amp;tipoLegge=Alr","Legge regionale 9 ottobre 2009, n. 25, art. 9 comma 2 bis")</f>
        <v>Legge regionale 9 ottobre 2009, n. 25, art. 9 comma 2 bis</v>
      </c>
      <c r="C23" s="4" t="str">
        <f>HYPERLINK("http://bur.regione.veneto.it/BurvServices/pubblica/DettaglioDgr.aspx?id=279724","Bur n. 82 del 22 agosto 2014
Dgr. n. 1407 del 05 agosto 2014")</f>
        <v>Bur n. 82 del 22 agosto 2014
Dgr. n. 1407 del 05 agosto 2014</v>
      </c>
      <c r="D23" s="15"/>
      <c r="E23" s="15"/>
      <c r="F23" s="15"/>
      <c r="G23" s="15"/>
      <c r="H23" s="15"/>
      <c r="I23" s="15"/>
      <c r="J23" s="15"/>
      <c r="K23" s="15"/>
      <c r="L23" s="15"/>
      <c r="M23" s="15"/>
      <c r="N23" s="15"/>
      <c r="O23" s="15"/>
      <c r="P23" s="15"/>
      <c r="Q23" s="15"/>
      <c r="R23" s="15"/>
      <c r="S23" s="15"/>
      <c r="T23" s="15"/>
      <c r="U23" s="15"/>
      <c r="V23" s="15"/>
      <c r="W23" s="15"/>
    </row>
    <row r="24" spans="1:23" ht="56.25" customHeight="1">
      <c r="A24" s="16" t="s">
        <v>68</v>
      </c>
      <c r="B24" s="4" t="str">
        <f>HYPERLINK("http://www.consiglioveneto.it/crvportal/leggi/2009/09lr0025.html?numLegge=25&amp;annoLegge=2009&amp;tipoLegge=Alr","Legge regionale 9 ottobre 2009 n. 25, artt. 7 e 19")</f>
        <v>Legge regionale 9 ottobre 2009 n. 25, artt. 7 e 19</v>
      </c>
      <c r="C24" s="4" t="str">
        <f>HYPERLINK("http://bur.regione.veneto.it/BurvServices/pubblica/DettaglioDgr.aspx?id=275365","Bur n. 57 del 06 giugno 2014
Dgr. n. 740 del 27 maggio 2014")</f>
        <v>Bur n. 57 del 06 giugno 2014
Dgr. n. 740 del 27 maggio 2014</v>
      </c>
      <c r="D24" s="15"/>
      <c r="E24" s="15"/>
      <c r="F24" s="15"/>
      <c r="G24" s="15"/>
      <c r="H24" s="15"/>
      <c r="I24" s="15"/>
      <c r="J24" s="15"/>
      <c r="K24" s="15"/>
      <c r="L24" s="15"/>
      <c r="M24" s="15"/>
      <c r="N24" s="15"/>
      <c r="O24" s="15"/>
      <c r="P24" s="15"/>
      <c r="Q24" s="15"/>
      <c r="R24" s="15"/>
      <c r="S24" s="15"/>
      <c r="T24" s="15"/>
      <c r="U24" s="15"/>
      <c r="V24" s="15"/>
      <c r="W24" s="15"/>
    </row>
    <row r="25" spans="1:23" ht="56.25" customHeight="1">
      <c r="A25" s="16" t="s">
        <v>69</v>
      </c>
      <c r="B25" s="4" t="str">
        <f>HYPERLINK("http://www.consiglioveneto.it/crvportal/leggi/2009/09lr0008.html?numLegge=8&amp;annoLegge=2009&amp;tipoLegge=Alr","Legge regionale 19 marzo 2009, n. 8")</f>
        <v>Legge regionale 19 marzo 2009, n. 8</v>
      </c>
      <c r="C25" s="4" t="str">
        <f>HYPERLINK("http://bur.regione.veneto.it/BurvServices/pubblica/DettaglioDgr.aspx?id=275993","Bur n. 59 del 13 giugno 2014
Dgr. n. 879 del 10 giugno 2014")</f>
        <v>Bur n. 59 del 13 giugno 2014
Dgr. n. 879 del 10 giugno 2014</v>
      </c>
      <c r="D25" s="15"/>
      <c r="E25" s="15"/>
      <c r="F25" s="15"/>
      <c r="G25" s="15"/>
      <c r="H25" s="15"/>
      <c r="I25" s="15"/>
      <c r="J25" s="15"/>
      <c r="K25" s="15"/>
      <c r="L25" s="15"/>
      <c r="M25" s="15"/>
      <c r="N25" s="15"/>
      <c r="O25" s="15"/>
      <c r="P25" s="15"/>
      <c r="Q25" s="15"/>
      <c r="R25" s="15"/>
      <c r="S25" s="15"/>
      <c r="T25" s="15"/>
      <c r="U25" s="15"/>
      <c r="V25" s="15"/>
      <c r="W25" s="15"/>
    </row>
    <row r="26" spans="1:23" ht="56.25" customHeight="1">
      <c r="A26" s="16" t="s">
        <v>70</v>
      </c>
      <c r="B26" s="4" t="str">
        <f>HYPERLINK("http://www.consiglioveneto.it/crvportal/leggi/1989/89lr0049.html?numLegge=49&amp;annoLegge=1989&amp;tipoLegge=Alr","Legge regionale 1 dicembre 1989, n° 49")</f>
        <v>Legge regionale 1 dicembre 1989, n° 49</v>
      </c>
      <c r="C26" s="4" t="str">
        <f>HYPERLINK("http://bur.regione.veneto.it/BurvServices/Pubblica/DettaglioDgr.aspx?id=275994","Bur n. 59 del 13 giugno 2014
Dgr 881 del 10 giugno 2014
")</f>
        <v xml:space="preserve">Bur n. 59 del 13 giugno 2014
Dgr 881 del 10 giugno 2014
</v>
      </c>
      <c r="D26" s="15"/>
      <c r="E26" s="15"/>
      <c r="F26" s="15"/>
      <c r="G26" s="15"/>
      <c r="H26" s="15"/>
      <c r="I26" s="15"/>
      <c r="J26" s="15"/>
      <c r="K26" s="15"/>
      <c r="L26" s="15"/>
      <c r="M26" s="15"/>
      <c r="N26" s="15"/>
      <c r="O26" s="15"/>
      <c r="P26" s="15"/>
      <c r="Q26" s="15"/>
      <c r="R26" s="15"/>
      <c r="S26" s="15"/>
      <c r="T26" s="15"/>
      <c r="U26" s="15"/>
      <c r="V26" s="15"/>
      <c r="W26" s="15"/>
    </row>
    <row r="27" spans="1:23" ht="56.25" customHeight="1">
      <c r="A27" s="16" t="s">
        <v>71</v>
      </c>
      <c r="B27" s="4" t="str">
        <f>HYPERLINK("http://www.consiglioveneto.it/crvportal/leggi/2000/00lr0012.html?numLegge=12&amp;annoLegge=2000&amp;tipoLegge=Alr","Legge regionale 7 aprile 2000, n. 12")</f>
        <v>Legge regionale 7 aprile 2000, n. 12</v>
      </c>
      <c r="C27" s="4" t="str">
        <f>HYPERLINK("http://bur.regione.veneto.it/BurvServices/Pubblica/DettaglioDgr.aspx?id=205825","BUR n. 43 del 23/05/2008. Dgr n. 880 del 6 maggio 2008")</f>
        <v>BUR n. 43 del 23/05/2008. Dgr n. 880 del 6 maggio 2008</v>
      </c>
      <c r="D27" s="15"/>
      <c r="E27" s="15"/>
      <c r="F27" s="15"/>
      <c r="G27" s="15"/>
      <c r="H27" s="15"/>
      <c r="I27" s="15"/>
      <c r="J27" s="15"/>
      <c r="K27" s="15"/>
      <c r="L27" s="15"/>
      <c r="M27" s="15"/>
      <c r="N27" s="15"/>
      <c r="O27" s="15"/>
      <c r="P27" s="15"/>
      <c r="Q27" s="15"/>
      <c r="R27" s="15"/>
      <c r="S27" s="15"/>
      <c r="T27" s="15"/>
      <c r="U27" s="15"/>
      <c r="V27" s="15"/>
      <c r="W27" s="15"/>
    </row>
    <row r="28" spans="1:23" ht="56.25" customHeight="1">
      <c r="A28" s="16" t="s">
        <v>72</v>
      </c>
      <c r="B28" s="4" t="str">
        <f>HYPERLINK("http://www.consiglioveneto.it/crvportal/leggi/2000/00lr0005.html?numLegge=5&amp;annoLegge=2000&amp;tipoLegge=Alr","Leggere regionale 28 gennaio 2000 n. 5 art. 20")</f>
        <v>Leggere regionale 28 gennaio 2000 n. 5 art. 20</v>
      </c>
      <c r="C28" s="4" t="str">
        <f>HYPERLINK("http://bur.regione.veneto.it/BurvServices/Pubblica/DettaglioDgr.aspx?id=223122","Bur n. 26 del 26/03/2010 Dgr n. 719 del 15 marzo 2010")</f>
        <v>Bur n. 26 del 26/03/2010 Dgr n. 719 del 15 marzo 2010</v>
      </c>
      <c r="D28" s="15"/>
      <c r="E28" s="15"/>
      <c r="F28" s="15"/>
      <c r="G28" s="15"/>
      <c r="H28" s="15"/>
      <c r="I28" s="15"/>
      <c r="J28" s="15"/>
      <c r="K28" s="15"/>
      <c r="L28" s="15"/>
      <c r="M28" s="15"/>
      <c r="N28" s="15"/>
      <c r="O28" s="15"/>
      <c r="P28" s="15"/>
      <c r="Q28" s="15"/>
      <c r="R28" s="15"/>
      <c r="S28" s="15"/>
      <c r="T28" s="15"/>
      <c r="U28" s="15"/>
      <c r="V28" s="15"/>
      <c r="W28" s="15"/>
    </row>
    <row r="29" spans="1:23" ht="56.25" customHeight="1">
      <c r="A29" s="16" t="s">
        <v>73</v>
      </c>
      <c r="B29" s="4" t="str">
        <f>HYPERLINK("http://www.consiglioveneto.it/crvportal/leggi/1986/86lr0002.html?numLegge=2&amp;annoLegge=1986&amp;tipoLegge=Alr","Legge regionale  9 gennaio 1986, n. 2 ")</f>
        <v xml:space="preserve">Legge regionale  9 gennaio 1986, n. 2 </v>
      </c>
      <c r="C29" s="4" t="str">
        <f>HYPERLINK("http://bur.regione.veneto.it/BurvServices/Pubblica/DettaglioDgr.aspx?id=207807","Bur n. 63 del 01/08/2008, Dgr n. 1931 del 15 luglio 2008")</f>
        <v>Bur n. 63 del 01/08/2008, Dgr n. 1931 del 15 luglio 2008</v>
      </c>
      <c r="D29" s="15"/>
      <c r="E29" s="15"/>
      <c r="F29" s="15"/>
      <c r="G29" s="15"/>
      <c r="H29" s="15"/>
      <c r="I29" s="15"/>
      <c r="J29" s="15"/>
      <c r="K29" s="15"/>
      <c r="L29" s="15"/>
      <c r="M29" s="15"/>
      <c r="N29" s="15"/>
      <c r="O29" s="15"/>
      <c r="P29" s="15"/>
      <c r="Q29" s="15"/>
      <c r="R29" s="15"/>
      <c r="S29" s="15"/>
      <c r="T29" s="15"/>
      <c r="U29" s="15"/>
      <c r="V29" s="15"/>
      <c r="W29" s="15"/>
    </row>
    <row r="30" spans="1:23" ht="56.25" customHeight="1">
      <c r="A30" s="16" t="s">
        <v>74</v>
      </c>
      <c r="B30" s="4" t="str">
        <f>HYPERLINK("http://www.consiglioveneto.it/crvportal/leggi/1984/84lr0052.html?numLegge=52&amp;annoLegge=1984&amp;tipoLegge=Alr","Legge regionale 5 settembre 1984, n. 52 - art.13")</f>
        <v>Legge regionale 5 settembre 1984, n. 52 - art.13</v>
      </c>
      <c r="C30" s="4" t="str">
        <f>HYPERLINK("http://bur.regione.veneto.it/BurvServices/pubblica/DettaglioDgr.aspx?id=259979","
Bur n. 94 del 05 novembre 2013
Dgr.n. 1833 del 15 ottobre 2013")</f>
        <v xml:space="preserve">
Bur n. 94 del 05 novembre 2013
Dgr.n. 1833 del 15 ottobre 2013</v>
      </c>
      <c r="D30" s="15"/>
      <c r="E30" s="15"/>
      <c r="F30" s="15"/>
      <c r="G30" s="15"/>
      <c r="H30" s="15"/>
      <c r="I30" s="15"/>
      <c r="J30" s="15"/>
      <c r="K30" s="15"/>
      <c r="L30" s="15"/>
      <c r="M30" s="15"/>
      <c r="N30" s="15"/>
      <c r="O30" s="15"/>
      <c r="P30" s="15"/>
      <c r="Q30" s="15"/>
      <c r="R30" s="15"/>
      <c r="S30" s="15"/>
      <c r="T30" s="15"/>
      <c r="U30" s="15"/>
      <c r="V30" s="15"/>
      <c r="W30" s="15"/>
    </row>
    <row r="31" spans="1:23" ht="56.25" customHeight="1">
      <c r="A31" s="16" t="s">
        <v>75</v>
      </c>
      <c r="B31" s="4" t="str">
        <f>HYPERLINK("http://www.consiglioveneto.it/crvportal/leggi/1984/84lr0050.html?numLegge=50&amp;annoLegge=1984&amp;tipoLegge=Alr","Legge regionale 5 settembre
1984, n. 50, art. 44")</f>
        <v>Legge regionale 5 settembre
1984, n. 50, art. 44</v>
      </c>
      <c r="C31" s="4" t="str">
        <f>HYPERLINK("http://bur.regione.veneto.it/BurvServices/pubblica/DettaglioDgr.aspx?id=289775","Bur n. 11 del 27 gennaio 2015
DGR. n. 2640 del 29 dicembre 2014")</f>
        <v>Bur n. 11 del 27 gennaio 2015
DGR. n. 2640 del 29 dicembre 2014</v>
      </c>
      <c r="D31" s="15"/>
      <c r="E31" s="15"/>
      <c r="F31" s="15"/>
      <c r="G31" s="15"/>
      <c r="H31" s="15"/>
      <c r="I31" s="15"/>
      <c r="J31" s="15"/>
      <c r="K31" s="15"/>
      <c r="L31" s="15"/>
      <c r="M31" s="15"/>
      <c r="N31" s="15"/>
      <c r="O31" s="15"/>
      <c r="P31" s="15"/>
      <c r="Q31" s="15"/>
      <c r="R31" s="15"/>
      <c r="S31" s="15"/>
      <c r="T31" s="15"/>
      <c r="U31" s="15"/>
      <c r="V31" s="15"/>
      <c r="W31" s="15"/>
    </row>
    <row r="32" spans="1:23" ht="56.25" customHeight="1">
      <c r="A32" s="16" t="s">
        <v>76</v>
      </c>
      <c r="B32" s="4" t="str">
        <f>HYPERLINK("http://www.consiglioveneto.it/crvportal/leggi/1984/84lr0005.html?numLegge=5&amp;annoLegge=1984&amp;tipoLegge=Alr","Legge regionale 10 gennaio 1984, n. 5 ")</f>
        <v xml:space="preserve">Legge regionale 10 gennaio 1984, n. 5 </v>
      </c>
      <c r="C32" s="4" t="str">
        <f>HYPERLINK("http://bur.regione.veneto.it/BurvServices/pubblica/DettaglioDgr.aspx?id=289019","Bur n. 9 del 20 gennaio 2015
Dgr. n. 2492 del 23 dicembre 2014")</f>
        <v>Bur n. 9 del 20 gennaio 2015
Dgr. n. 2492 del 23 dicembre 2014</v>
      </c>
      <c r="D32" s="15"/>
      <c r="E32" s="15"/>
      <c r="F32" s="15"/>
      <c r="G32" s="15"/>
      <c r="H32" s="15"/>
      <c r="I32" s="15"/>
      <c r="J32" s="15"/>
      <c r="K32" s="15"/>
      <c r="L32" s="15"/>
      <c r="M32" s="15"/>
      <c r="N32" s="15"/>
      <c r="O32" s="15"/>
      <c r="P32" s="15"/>
      <c r="Q32" s="15"/>
      <c r="R32" s="15"/>
      <c r="S32" s="15"/>
      <c r="T32" s="15"/>
      <c r="U32" s="15"/>
      <c r="V32" s="15"/>
      <c r="W32" s="15"/>
    </row>
    <row r="33" spans="1:23" ht="56.25" customHeight="1">
      <c r="A33" s="16" t="s">
        <v>77</v>
      </c>
      <c r="B33" s="4" t="str">
        <f>HYPERLINK("http://www.consiglioveneto.it/crvportal/leggi_storico/1984/84lr0051.html?numLegge=51&amp;annoLegge=1984&amp;tipoLegge=Alr","Legge regionale 5 settembre 1984, n. 51 art. 11")</f>
        <v>Legge regionale 5 settembre 1984, n. 51 art. 11</v>
      </c>
      <c r="C33" s="4" t="str">
        <f>HYPERLINK("http://bur.regione.veneto.it/BurvServices/Pubblica/DettaglioDgr.aspx?id=289014&amp;highlight=true","Bur n. 9 del 20 gennaio 2015
Dgr n. 2488 del 23 dicembre 2014
")</f>
        <v xml:space="preserve">Bur n. 9 del 20 gennaio 2015
Dgr n. 2488 del 23 dicembre 2014
</v>
      </c>
      <c r="D33" s="15"/>
      <c r="E33" s="15"/>
      <c r="F33" s="15"/>
      <c r="G33" s="15"/>
      <c r="H33" s="15"/>
      <c r="I33" s="15"/>
      <c r="J33" s="15"/>
      <c r="K33" s="15"/>
      <c r="L33" s="15"/>
      <c r="M33" s="15"/>
      <c r="N33" s="15"/>
      <c r="O33" s="15"/>
      <c r="P33" s="15"/>
      <c r="Q33" s="15"/>
      <c r="R33" s="15"/>
      <c r="S33" s="15"/>
      <c r="T33" s="15"/>
      <c r="U33" s="15"/>
      <c r="V33" s="15"/>
      <c r="W33" s="15"/>
    </row>
    <row r="34" spans="1:23" ht="56.25" customHeight="1">
      <c r="A34" s="15"/>
      <c r="B34" s="15"/>
      <c r="C34" s="15"/>
      <c r="D34" s="15"/>
      <c r="E34" s="15"/>
      <c r="F34" s="15"/>
      <c r="G34" s="15"/>
      <c r="H34" s="15"/>
      <c r="I34" s="15"/>
      <c r="J34" s="15"/>
      <c r="K34" s="15"/>
      <c r="L34" s="15"/>
      <c r="M34" s="15"/>
      <c r="N34" s="15"/>
      <c r="O34" s="15"/>
      <c r="P34" s="15"/>
      <c r="Q34" s="15"/>
      <c r="R34" s="15"/>
      <c r="S34" s="15"/>
      <c r="T34" s="15"/>
      <c r="U34" s="15"/>
      <c r="V34" s="15"/>
      <c r="W34" s="15"/>
    </row>
    <row r="35" spans="1:23" ht="56.25" customHeight="1">
      <c r="A35" s="15"/>
      <c r="B35" s="15"/>
      <c r="C35" s="15"/>
      <c r="D35" s="15"/>
      <c r="E35" s="15"/>
      <c r="F35" s="15"/>
      <c r="G35" s="15"/>
      <c r="H35" s="15"/>
      <c r="I35" s="15"/>
      <c r="J35" s="15"/>
      <c r="K35" s="15"/>
      <c r="L35" s="15"/>
      <c r="M35" s="15"/>
      <c r="N35" s="15"/>
      <c r="O35" s="15"/>
      <c r="P35" s="15"/>
      <c r="Q35" s="15"/>
      <c r="R35" s="15"/>
      <c r="S35" s="15"/>
      <c r="T35" s="15"/>
      <c r="U35" s="15"/>
      <c r="V35" s="15"/>
      <c r="W35" s="15"/>
    </row>
    <row r="36" spans="1:23" ht="56.25" customHeight="1">
      <c r="A36" s="15"/>
      <c r="B36" s="15"/>
      <c r="C36" s="15"/>
      <c r="D36" s="15"/>
      <c r="E36" s="15"/>
      <c r="F36" s="15"/>
      <c r="G36" s="15"/>
      <c r="H36" s="15"/>
      <c r="I36" s="15"/>
      <c r="J36" s="15"/>
      <c r="K36" s="15"/>
      <c r="L36" s="15"/>
      <c r="M36" s="15"/>
      <c r="N36" s="15"/>
      <c r="O36" s="15"/>
      <c r="P36" s="15"/>
      <c r="Q36" s="15"/>
      <c r="R36" s="15"/>
      <c r="S36" s="15"/>
      <c r="T36" s="15"/>
      <c r="U36" s="15"/>
      <c r="V36" s="15"/>
      <c r="W36" s="15"/>
    </row>
    <row r="37" spans="1:23" ht="56.25" customHeight="1">
      <c r="A37" s="15"/>
      <c r="B37" s="15"/>
      <c r="C37" s="15"/>
      <c r="D37" s="15"/>
      <c r="E37" s="15"/>
      <c r="F37" s="15"/>
      <c r="G37" s="15"/>
      <c r="H37" s="15"/>
      <c r="I37" s="15"/>
      <c r="J37" s="15"/>
      <c r="K37" s="15"/>
      <c r="L37" s="15"/>
      <c r="M37" s="15"/>
      <c r="N37" s="15"/>
      <c r="O37" s="15"/>
      <c r="P37" s="15"/>
      <c r="Q37" s="15"/>
      <c r="R37" s="15"/>
      <c r="S37" s="15"/>
      <c r="T37" s="15"/>
      <c r="U37" s="15"/>
      <c r="V37" s="15"/>
      <c r="W37" s="15"/>
    </row>
    <row r="38" spans="1:23" ht="56.25" customHeight="1">
      <c r="A38" s="15"/>
      <c r="B38" s="15"/>
      <c r="C38" s="15"/>
      <c r="D38" s="15"/>
      <c r="E38" s="15"/>
      <c r="F38" s="15"/>
      <c r="G38" s="15"/>
      <c r="H38" s="15"/>
      <c r="I38" s="15"/>
      <c r="J38" s="15"/>
      <c r="K38" s="15"/>
      <c r="L38" s="15"/>
      <c r="M38" s="15"/>
      <c r="N38" s="15"/>
      <c r="O38" s="15"/>
      <c r="P38" s="15"/>
      <c r="Q38" s="15"/>
      <c r="R38" s="15"/>
      <c r="S38" s="15"/>
      <c r="T38" s="15"/>
      <c r="U38" s="15"/>
      <c r="V38" s="15"/>
      <c r="W38" s="15"/>
    </row>
    <row r="39" spans="1:23" ht="56.25" customHeight="1">
      <c r="A39" s="15"/>
      <c r="B39" s="15"/>
      <c r="C39" s="15"/>
      <c r="D39" s="15"/>
      <c r="E39" s="15"/>
      <c r="F39" s="15"/>
      <c r="G39" s="15"/>
      <c r="H39" s="15"/>
      <c r="I39" s="15"/>
      <c r="J39" s="15"/>
      <c r="K39" s="15"/>
      <c r="L39" s="15"/>
      <c r="M39" s="15"/>
      <c r="N39" s="15"/>
      <c r="O39" s="15"/>
      <c r="P39" s="15"/>
      <c r="Q39" s="15"/>
      <c r="R39" s="15"/>
      <c r="S39" s="15"/>
      <c r="T39" s="15"/>
      <c r="U39" s="15"/>
      <c r="V39" s="15"/>
      <c r="W39" s="15"/>
    </row>
    <row r="40" spans="1:23" ht="56.25" customHeight="1">
      <c r="A40" s="15"/>
      <c r="B40" s="15"/>
      <c r="C40" s="15"/>
      <c r="D40" s="15"/>
      <c r="E40" s="15"/>
      <c r="F40" s="15"/>
      <c r="G40" s="15"/>
      <c r="H40" s="15"/>
      <c r="I40" s="15"/>
      <c r="J40" s="15"/>
      <c r="K40" s="15"/>
      <c r="L40" s="15"/>
      <c r="M40" s="15"/>
      <c r="N40" s="15"/>
      <c r="O40" s="15"/>
      <c r="P40" s="15"/>
      <c r="Q40" s="15"/>
      <c r="R40" s="15"/>
      <c r="S40" s="15"/>
      <c r="T40" s="15"/>
      <c r="U40" s="15"/>
      <c r="V40" s="15"/>
      <c r="W40" s="15"/>
    </row>
    <row r="41" spans="1:23" ht="56.25" customHeight="1">
      <c r="A41" s="15"/>
      <c r="B41" s="15"/>
      <c r="C41" s="15"/>
      <c r="D41" s="15"/>
      <c r="E41" s="15"/>
      <c r="F41" s="15"/>
      <c r="G41" s="15"/>
      <c r="H41" s="15"/>
      <c r="I41" s="15"/>
      <c r="J41" s="15"/>
      <c r="K41" s="15"/>
      <c r="L41" s="15"/>
      <c r="M41" s="15"/>
      <c r="N41" s="15"/>
      <c r="O41" s="15"/>
      <c r="P41" s="15"/>
      <c r="Q41" s="15"/>
      <c r="R41" s="15"/>
      <c r="S41" s="15"/>
      <c r="T41" s="15"/>
      <c r="U41" s="15"/>
      <c r="V41" s="15"/>
      <c r="W41" s="15"/>
    </row>
    <row r="42" spans="1:23" ht="56.25" customHeight="1">
      <c r="A42" s="15"/>
      <c r="B42" s="15"/>
      <c r="C42" s="15"/>
      <c r="D42" s="15"/>
      <c r="E42" s="15"/>
      <c r="F42" s="15"/>
      <c r="G42" s="15"/>
      <c r="H42" s="15"/>
      <c r="I42" s="15"/>
      <c r="J42" s="15"/>
      <c r="K42" s="15"/>
      <c r="L42" s="15"/>
      <c r="M42" s="15"/>
      <c r="N42" s="15"/>
      <c r="O42" s="15"/>
      <c r="P42" s="15"/>
      <c r="Q42" s="15"/>
      <c r="R42" s="15"/>
      <c r="S42" s="15"/>
      <c r="T42" s="15"/>
      <c r="U42" s="15"/>
      <c r="V42" s="15"/>
      <c r="W42" s="15"/>
    </row>
    <row r="43" spans="1:23" ht="56.25" customHeight="1">
      <c r="A43" s="15"/>
      <c r="B43" s="15"/>
      <c r="C43" s="15"/>
      <c r="D43" s="15"/>
      <c r="E43" s="15"/>
      <c r="F43" s="15"/>
      <c r="G43" s="15"/>
      <c r="H43" s="15"/>
      <c r="I43" s="15"/>
      <c r="J43" s="15"/>
      <c r="K43" s="15"/>
      <c r="L43" s="15"/>
      <c r="M43" s="15"/>
      <c r="N43" s="15"/>
      <c r="O43" s="15"/>
      <c r="P43" s="15"/>
      <c r="Q43" s="15"/>
      <c r="R43" s="15"/>
      <c r="S43" s="15"/>
      <c r="T43" s="15"/>
      <c r="U43" s="15"/>
      <c r="V43" s="15"/>
      <c r="W43" s="15"/>
    </row>
    <row r="44" spans="1:23" ht="56.25" customHeight="1">
      <c r="A44" s="15"/>
      <c r="B44" s="15"/>
      <c r="C44" s="15"/>
      <c r="D44" s="15"/>
      <c r="E44" s="15"/>
      <c r="F44" s="15"/>
      <c r="G44" s="15"/>
      <c r="H44" s="15"/>
      <c r="I44" s="15"/>
      <c r="J44" s="15"/>
      <c r="K44" s="15"/>
      <c r="L44" s="15"/>
      <c r="M44" s="15"/>
      <c r="N44" s="15"/>
      <c r="O44" s="15"/>
      <c r="P44" s="15"/>
      <c r="Q44" s="15"/>
      <c r="R44" s="15"/>
      <c r="S44" s="15"/>
      <c r="T44" s="15"/>
      <c r="U44" s="15"/>
      <c r="V44" s="15"/>
      <c r="W44" s="15"/>
    </row>
    <row r="45" spans="1:23" ht="56.25" customHeight="1">
      <c r="A45" s="15"/>
      <c r="B45" s="15"/>
      <c r="C45" s="15"/>
      <c r="D45" s="15"/>
      <c r="E45" s="15"/>
      <c r="F45" s="15"/>
      <c r="G45" s="15"/>
      <c r="H45" s="15"/>
      <c r="I45" s="15"/>
      <c r="J45" s="15"/>
      <c r="K45" s="15"/>
      <c r="L45" s="15"/>
      <c r="M45" s="15"/>
      <c r="N45" s="15"/>
      <c r="O45" s="15"/>
      <c r="P45" s="15"/>
      <c r="Q45" s="15"/>
      <c r="R45" s="15"/>
      <c r="S45" s="15"/>
      <c r="T45" s="15"/>
      <c r="U45" s="15"/>
      <c r="V45" s="15"/>
      <c r="W45" s="15"/>
    </row>
    <row r="46" spans="1:23" ht="56.25" customHeight="1">
      <c r="A46" s="15"/>
      <c r="B46" s="15"/>
      <c r="C46" s="15"/>
      <c r="D46" s="15"/>
      <c r="E46" s="15"/>
      <c r="F46" s="15"/>
      <c r="G46" s="15"/>
      <c r="H46" s="15"/>
      <c r="I46" s="15"/>
      <c r="J46" s="15"/>
      <c r="K46" s="15"/>
      <c r="L46" s="15"/>
      <c r="M46" s="15"/>
      <c r="N46" s="15"/>
      <c r="O46" s="15"/>
      <c r="P46" s="15"/>
      <c r="Q46" s="15"/>
      <c r="R46" s="15"/>
      <c r="S46" s="15"/>
      <c r="T46" s="15"/>
      <c r="U46" s="15"/>
      <c r="V46" s="15"/>
      <c r="W46" s="15"/>
    </row>
    <row r="47" spans="1:23" ht="56.25" customHeight="1">
      <c r="A47" s="15"/>
      <c r="B47" s="15"/>
      <c r="C47" s="15"/>
      <c r="D47" s="15"/>
      <c r="E47" s="15"/>
      <c r="F47" s="15"/>
      <c r="G47" s="15"/>
      <c r="H47" s="15"/>
      <c r="I47" s="15"/>
      <c r="J47" s="15"/>
      <c r="K47" s="15"/>
      <c r="L47" s="15"/>
      <c r="M47" s="15"/>
      <c r="N47" s="15"/>
      <c r="O47" s="15"/>
      <c r="P47" s="15"/>
      <c r="Q47" s="15"/>
      <c r="R47" s="15"/>
      <c r="S47" s="15"/>
      <c r="T47" s="15"/>
      <c r="U47" s="15"/>
      <c r="V47" s="15"/>
      <c r="W47" s="15"/>
    </row>
    <row r="48" spans="1:23" ht="56.25" customHeight="1">
      <c r="A48" s="15"/>
      <c r="B48" s="15"/>
      <c r="C48" s="15"/>
      <c r="D48" s="15"/>
      <c r="E48" s="15"/>
      <c r="F48" s="15"/>
      <c r="G48" s="15"/>
      <c r="H48" s="15"/>
      <c r="I48" s="15"/>
      <c r="J48" s="15"/>
      <c r="K48" s="15"/>
      <c r="L48" s="15"/>
      <c r="M48" s="15"/>
      <c r="N48" s="15"/>
      <c r="O48" s="15"/>
      <c r="P48" s="15"/>
      <c r="Q48" s="15"/>
      <c r="R48" s="15"/>
      <c r="S48" s="15"/>
      <c r="T48" s="15"/>
      <c r="U48" s="15"/>
      <c r="V48" s="15"/>
      <c r="W48" s="15"/>
    </row>
    <row r="49" spans="1:23" ht="56.25" customHeight="1">
      <c r="A49" s="15"/>
      <c r="B49" s="15"/>
      <c r="C49" s="15"/>
      <c r="D49" s="15"/>
      <c r="E49" s="15"/>
      <c r="F49" s="15"/>
      <c r="G49" s="15"/>
      <c r="H49" s="15"/>
      <c r="I49" s="15"/>
      <c r="J49" s="15"/>
      <c r="K49" s="15"/>
      <c r="L49" s="15"/>
      <c r="M49" s="15"/>
      <c r="N49" s="15"/>
      <c r="O49" s="15"/>
      <c r="P49" s="15"/>
      <c r="Q49" s="15"/>
      <c r="R49" s="15"/>
      <c r="S49" s="15"/>
      <c r="T49" s="15"/>
      <c r="U49" s="15"/>
      <c r="V49" s="15"/>
      <c r="W49" s="15"/>
    </row>
    <row r="50" spans="1:23" ht="56.25" customHeight="1">
      <c r="A50" s="15"/>
      <c r="B50" s="15"/>
      <c r="C50" s="15"/>
      <c r="D50" s="15"/>
      <c r="E50" s="15"/>
      <c r="F50" s="15"/>
      <c r="G50" s="15"/>
      <c r="H50" s="15"/>
      <c r="I50" s="15"/>
      <c r="J50" s="15"/>
      <c r="K50" s="15"/>
      <c r="L50" s="15"/>
      <c r="M50" s="15"/>
      <c r="N50" s="15"/>
      <c r="O50" s="15"/>
      <c r="P50" s="15"/>
      <c r="Q50" s="15"/>
      <c r="R50" s="15"/>
      <c r="S50" s="15"/>
      <c r="T50" s="15"/>
      <c r="U50" s="15"/>
      <c r="V50" s="15"/>
      <c r="W50" s="15"/>
    </row>
    <row r="51" spans="1:23" ht="56.25" customHeight="1">
      <c r="A51" s="15"/>
      <c r="B51" s="15"/>
      <c r="C51" s="15"/>
      <c r="D51" s="15"/>
      <c r="E51" s="15"/>
      <c r="F51" s="15"/>
      <c r="G51" s="15"/>
      <c r="H51" s="15"/>
      <c r="I51" s="15"/>
      <c r="J51" s="15"/>
      <c r="K51" s="15"/>
      <c r="L51" s="15"/>
      <c r="M51" s="15"/>
      <c r="N51" s="15"/>
      <c r="O51" s="15"/>
      <c r="P51" s="15"/>
      <c r="Q51" s="15"/>
      <c r="R51" s="15"/>
      <c r="S51" s="15"/>
      <c r="T51" s="15"/>
      <c r="U51" s="15"/>
      <c r="V51" s="15"/>
      <c r="W51" s="15"/>
    </row>
    <row r="52" spans="1:23" ht="56.25" customHeight="1">
      <c r="A52" s="15"/>
      <c r="B52" s="15"/>
      <c r="C52" s="15"/>
      <c r="D52" s="15"/>
      <c r="E52" s="15"/>
      <c r="F52" s="15"/>
      <c r="G52" s="15"/>
      <c r="H52" s="15"/>
      <c r="I52" s="15"/>
      <c r="J52" s="15"/>
      <c r="K52" s="15"/>
      <c r="L52" s="15"/>
      <c r="M52" s="15"/>
      <c r="N52" s="15"/>
      <c r="O52" s="15"/>
      <c r="P52" s="15"/>
      <c r="Q52" s="15"/>
      <c r="R52" s="15"/>
      <c r="S52" s="15"/>
      <c r="T52" s="15"/>
      <c r="U52" s="15"/>
      <c r="V52" s="15"/>
      <c r="W52" s="15"/>
    </row>
    <row r="53" spans="1:23" ht="56.25" customHeight="1">
      <c r="A53" s="15"/>
      <c r="B53" s="15"/>
      <c r="C53" s="15"/>
      <c r="D53" s="15"/>
      <c r="E53" s="15"/>
      <c r="F53" s="15"/>
      <c r="G53" s="15"/>
      <c r="H53" s="15"/>
      <c r="I53" s="15"/>
      <c r="J53" s="15"/>
      <c r="K53" s="15"/>
      <c r="L53" s="15"/>
      <c r="M53" s="15"/>
      <c r="N53" s="15"/>
      <c r="O53" s="15"/>
      <c r="P53" s="15"/>
      <c r="Q53" s="15"/>
      <c r="R53" s="15"/>
      <c r="S53" s="15"/>
      <c r="T53" s="15"/>
      <c r="U53" s="15"/>
      <c r="V53" s="15"/>
      <c r="W53" s="15"/>
    </row>
    <row r="54" spans="1:23" ht="56.25" customHeight="1">
      <c r="A54" s="15"/>
      <c r="B54" s="15"/>
      <c r="C54" s="15"/>
      <c r="D54" s="15"/>
      <c r="E54" s="15"/>
      <c r="F54" s="15"/>
      <c r="G54" s="15"/>
      <c r="H54" s="15"/>
      <c r="I54" s="15"/>
      <c r="J54" s="15"/>
      <c r="K54" s="15"/>
      <c r="L54" s="15"/>
      <c r="M54" s="15"/>
      <c r="N54" s="15"/>
      <c r="O54" s="15"/>
      <c r="P54" s="15"/>
      <c r="Q54" s="15"/>
      <c r="R54" s="15"/>
      <c r="S54" s="15"/>
      <c r="T54" s="15"/>
      <c r="U54" s="15"/>
      <c r="V54" s="15"/>
      <c r="W54" s="15"/>
    </row>
    <row r="55" spans="1:23" ht="56.25" customHeight="1">
      <c r="A55" s="15"/>
      <c r="B55" s="15"/>
      <c r="C55" s="15"/>
      <c r="D55" s="15"/>
      <c r="E55" s="15"/>
      <c r="F55" s="15"/>
      <c r="G55" s="15"/>
      <c r="H55" s="15"/>
      <c r="I55" s="15"/>
      <c r="J55" s="15"/>
      <c r="K55" s="15"/>
      <c r="L55" s="15"/>
      <c r="M55" s="15"/>
      <c r="N55" s="15"/>
      <c r="O55" s="15"/>
      <c r="P55" s="15"/>
      <c r="Q55" s="15"/>
      <c r="R55" s="15"/>
      <c r="S55" s="15"/>
      <c r="T55" s="15"/>
      <c r="U55" s="15"/>
      <c r="V55" s="15"/>
      <c r="W55" s="15"/>
    </row>
    <row r="56" spans="1:23" ht="56.25" customHeight="1">
      <c r="A56" s="15"/>
      <c r="B56" s="15"/>
      <c r="C56" s="15"/>
      <c r="D56" s="15"/>
      <c r="E56" s="15"/>
      <c r="F56" s="15"/>
      <c r="G56" s="15"/>
      <c r="H56" s="15"/>
      <c r="I56" s="15"/>
      <c r="J56" s="15"/>
      <c r="K56" s="15"/>
      <c r="L56" s="15"/>
      <c r="M56" s="15"/>
      <c r="N56" s="15"/>
      <c r="O56" s="15"/>
      <c r="P56" s="15"/>
      <c r="Q56" s="15"/>
      <c r="R56" s="15"/>
      <c r="S56" s="15"/>
      <c r="T56" s="15"/>
      <c r="U56" s="15"/>
      <c r="V56" s="15"/>
      <c r="W56" s="15"/>
    </row>
    <row r="57" spans="1:23" ht="56.25" customHeight="1">
      <c r="A57" s="15"/>
      <c r="B57" s="15"/>
      <c r="C57" s="15"/>
      <c r="D57" s="15"/>
      <c r="E57" s="15"/>
      <c r="F57" s="15"/>
      <c r="G57" s="15"/>
      <c r="H57" s="15"/>
      <c r="I57" s="15"/>
      <c r="J57" s="15"/>
      <c r="K57" s="15"/>
      <c r="L57" s="15"/>
      <c r="M57" s="15"/>
      <c r="N57" s="15"/>
      <c r="O57" s="15"/>
      <c r="P57" s="15"/>
      <c r="Q57" s="15"/>
      <c r="R57" s="15"/>
      <c r="S57" s="15"/>
      <c r="T57" s="15"/>
      <c r="U57" s="15"/>
      <c r="V57" s="15"/>
      <c r="W57" s="15"/>
    </row>
    <row r="58" spans="1:23" ht="56.25" customHeight="1">
      <c r="A58" s="15"/>
      <c r="B58" s="15"/>
      <c r="C58" s="15"/>
      <c r="D58" s="15"/>
      <c r="E58" s="15"/>
      <c r="F58" s="15"/>
      <c r="G58" s="15"/>
      <c r="H58" s="15"/>
      <c r="I58" s="15"/>
      <c r="J58" s="15"/>
      <c r="K58" s="15"/>
      <c r="L58" s="15"/>
      <c r="M58" s="15"/>
      <c r="N58" s="15"/>
      <c r="O58" s="15"/>
      <c r="P58" s="15"/>
      <c r="Q58" s="15"/>
      <c r="R58" s="15"/>
      <c r="S58" s="15"/>
      <c r="T58" s="15"/>
      <c r="U58" s="15"/>
      <c r="V58" s="15"/>
      <c r="W58" s="15"/>
    </row>
    <row r="59" spans="1:23" ht="56.25" customHeight="1">
      <c r="A59" s="15"/>
      <c r="B59" s="15"/>
      <c r="C59" s="15"/>
      <c r="D59" s="15"/>
      <c r="E59" s="15"/>
      <c r="F59" s="15"/>
      <c r="G59" s="15"/>
      <c r="H59" s="15"/>
      <c r="I59" s="15"/>
      <c r="J59" s="15"/>
      <c r="K59" s="15"/>
      <c r="L59" s="15"/>
      <c r="M59" s="15"/>
      <c r="N59" s="15"/>
      <c r="O59" s="15"/>
      <c r="P59" s="15"/>
      <c r="Q59" s="15"/>
      <c r="R59" s="15"/>
      <c r="S59" s="15"/>
      <c r="T59" s="15"/>
      <c r="U59" s="15"/>
      <c r="V59" s="15"/>
      <c r="W59" s="15"/>
    </row>
    <row r="60" spans="1:23" ht="56.25" customHeight="1">
      <c r="A60" s="15"/>
      <c r="B60" s="15"/>
      <c r="C60" s="15"/>
      <c r="D60" s="15"/>
      <c r="E60" s="15"/>
      <c r="F60" s="15"/>
      <c r="G60" s="15"/>
      <c r="H60" s="15"/>
      <c r="I60" s="15"/>
      <c r="J60" s="15"/>
      <c r="K60" s="15"/>
      <c r="L60" s="15"/>
      <c r="M60" s="15"/>
      <c r="N60" s="15"/>
      <c r="O60" s="15"/>
      <c r="P60" s="15"/>
      <c r="Q60" s="15"/>
      <c r="R60" s="15"/>
      <c r="S60" s="15"/>
      <c r="T60" s="15"/>
      <c r="U60" s="15"/>
      <c r="V60" s="15"/>
      <c r="W60" s="15"/>
    </row>
    <row r="61" spans="1:23" ht="56.25" customHeight="1">
      <c r="A61" s="15"/>
      <c r="B61" s="15"/>
      <c r="C61" s="15"/>
      <c r="D61" s="15"/>
      <c r="E61" s="15"/>
      <c r="F61" s="15"/>
      <c r="G61" s="15"/>
      <c r="H61" s="15"/>
      <c r="I61" s="15"/>
      <c r="J61" s="15"/>
      <c r="K61" s="15"/>
      <c r="L61" s="15"/>
      <c r="M61" s="15"/>
      <c r="N61" s="15"/>
      <c r="O61" s="15"/>
      <c r="P61" s="15"/>
      <c r="Q61" s="15"/>
      <c r="R61" s="15"/>
      <c r="S61" s="15"/>
      <c r="T61" s="15"/>
      <c r="U61" s="15"/>
      <c r="V61" s="15"/>
      <c r="W61" s="15"/>
    </row>
    <row r="62" spans="1:23" ht="56.25" customHeight="1">
      <c r="A62" s="15"/>
      <c r="B62" s="15"/>
      <c r="C62" s="15"/>
      <c r="D62" s="15"/>
      <c r="E62" s="15"/>
      <c r="F62" s="15"/>
      <c r="G62" s="15"/>
      <c r="H62" s="15"/>
      <c r="I62" s="15"/>
      <c r="J62" s="15"/>
      <c r="K62" s="15"/>
      <c r="L62" s="15"/>
      <c r="M62" s="15"/>
      <c r="N62" s="15"/>
      <c r="O62" s="15"/>
      <c r="P62" s="15"/>
      <c r="Q62" s="15"/>
      <c r="R62" s="15"/>
      <c r="S62" s="15"/>
      <c r="T62" s="15"/>
      <c r="U62" s="15"/>
      <c r="V62" s="15"/>
      <c r="W62" s="15"/>
    </row>
    <row r="63" spans="1:23" ht="56.25" customHeight="1">
      <c r="A63" s="15"/>
      <c r="B63" s="15"/>
      <c r="C63" s="15"/>
      <c r="D63" s="15"/>
      <c r="E63" s="15"/>
      <c r="F63" s="15"/>
      <c r="G63" s="15"/>
      <c r="H63" s="15"/>
      <c r="I63" s="15"/>
      <c r="J63" s="15"/>
      <c r="K63" s="15"/>
      <c r="L63" s="15"/>
      <c r="M63" s="15"/>
      <c r="N63" s="15"/>
      <c r="O63" s="15"/>
      <c r="P63" s="15"/>
      <c r="Q63" s="15"/>
      <c r="R63" s="15"/>
      <c r="S63" s="15"/>
      <c r="T63" s="15"/>
      <c r="U63" s="15"/>
      <c r="V63" s="15"/>
      <c r="W63" s="15"/>
    </row>
    <row r="64" spans="1:23" ht="56.25"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6.25"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6.25"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6.25"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6.25"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6.25"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6.25"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6.25"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6.25"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6.25"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6.25"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6.25"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6.25"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6.25"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6.25"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6.25"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6.25"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6.25"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6.25"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6.25"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6.25"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6.25"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6.25"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6.25"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6.25"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6.25"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6.25"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6.25"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6.25"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6.25"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6.25"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6.25"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6.25"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6.25"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6.25"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6.25"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6.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6.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6.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6.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6.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6.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6.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6.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6.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6.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6.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6.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6.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6.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6.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6.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6.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6.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6.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6.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6.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6.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6.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6.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6.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6.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6.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6.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6.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6.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6.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6.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6.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6.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6.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6.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6.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6.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6.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6.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6.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6.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6.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6.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6.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6.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6.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6.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6.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6.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6.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6.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6.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6.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6.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6.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6.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6.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6.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6.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6.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6.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6.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6.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6.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6.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6.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6.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6.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6.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6.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6.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6.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6.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6.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6.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6.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6.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6.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6.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6.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6.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6.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6.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6.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6.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6.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6.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6.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6.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6.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6.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6.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6.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6.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6.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6.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6.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6.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6.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6.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6.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6.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6.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6.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6.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6.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6.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6.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6.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6.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6.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6.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6.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6.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6.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6.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6.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6.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6.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6.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6.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6.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6.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6.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6.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6.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6.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6.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6.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6.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6.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6.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6.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6.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6.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6.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6.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6.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6.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6.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6.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6.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6.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6.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6.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6.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6.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6.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6.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6.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6.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6.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6.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6.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6.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6.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6.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6.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6.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6.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6.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6.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6.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6.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6.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6.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6.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6.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6.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6.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6.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6.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6.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6.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6.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6.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6.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6.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6.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6.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6.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6.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6.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6.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6.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6.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6.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6.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6.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6.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6.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6.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6.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6.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6.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6.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6.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6.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6.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6.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6.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6.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6.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6.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6.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6.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6.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6.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6.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6.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6.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6.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6.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6.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6.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6.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6.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6.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6.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6.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6.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6.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6.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6.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6.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6.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6.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6.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6.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6.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6.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6.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6.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6.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6.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6.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6.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6.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6.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6.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6.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6.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6.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6.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6.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6.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6.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6.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6.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6.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6.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6.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6.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6.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6.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6.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6.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6.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6.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6.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6.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6.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6.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6.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6.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6.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6.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6.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6.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6.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6.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6.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6.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6.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6.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6.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6.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6.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6.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6.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6.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6.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6.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6.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6.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6.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6.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6.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6.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6.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6.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6.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6.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6.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6.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6.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6.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6.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6.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6.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6.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6.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6.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6.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6.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6.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6.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6.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6.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6.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6.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6.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6.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6.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6.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6.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6.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6.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6.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6.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6.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6.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6.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6.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6.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6.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6.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6.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6.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6.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6.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6.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6.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6.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6.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6.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6.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6.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6.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6.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6.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6.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6.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6.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6.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6.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6.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6.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6.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6.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6.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6.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6.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6.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6.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6.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6.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6.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6.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6.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6.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6.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6.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6.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6.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6.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6.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6.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6.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6.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6.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6.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6.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6.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6.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6.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6.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6.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6.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6.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6.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6.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6.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6.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6.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6.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6.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6.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6.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6.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6.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6.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6.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6.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6.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6.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6.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6.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6.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6.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6.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6.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6.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6.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6.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6.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6.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6.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6.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6.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6.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6.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6.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6.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6.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6.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6.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6.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6.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6.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6.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6.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6.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6.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6.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6.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6.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6.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6.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6.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6.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6.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6.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6.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6.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6.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6.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6.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6.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6.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6.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6.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6.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6.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6.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6.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6.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6.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6.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6.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6.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6.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6.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6.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6.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6.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6.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6.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6.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6.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6.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6.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6.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6.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6.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6.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6.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6.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6.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6.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6.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6.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6.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6.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6.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6.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6.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6.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6.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6.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6.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6.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6.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6.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6.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6.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6.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6.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6.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6.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6.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6.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6.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6.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6.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6.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6.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6.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6.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6.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6.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6.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6.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6.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6.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6.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6.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6.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6.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6.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6.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6.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6.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6.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6.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6.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6.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6.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6.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6.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6.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6.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6.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6.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6.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6.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6.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6.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6.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6.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6.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6.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6.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6.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6.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6.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6.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6.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6.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6.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6.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6.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6.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6.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6.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6.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6.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6.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6.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6.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6.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6.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6.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6.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6.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6.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6.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6.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6.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6.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6.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6.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6.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6.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6.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6.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6.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6.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6.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6.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6.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6.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6.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6.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6.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6.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6.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6.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6.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6.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6.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6.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6.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6.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6.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6.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6.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6.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6.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6.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6.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6.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6.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6.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6.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6.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6.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6.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6.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6.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6.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6.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6.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6.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6.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6.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6.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6.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6.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6.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6.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6.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6.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6.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6.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6.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6.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6.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6.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6.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6.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6.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6.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6.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6.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6.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6.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6.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6.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6.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6.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6.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6.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6.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6.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6.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6.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6.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6.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6.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6.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6.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6.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6.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6.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6.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6.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6.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6.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6.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6.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6.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6.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6.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6.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6.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6.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6.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6.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6.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6.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6.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6.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6.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6.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6.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6.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6.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6.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6.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6.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6.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6.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6.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6.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6.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6.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6.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6.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6.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6.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6.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6.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6.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6.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6.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6.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6.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6.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6.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6.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6.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6.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6.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6.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6.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6.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6.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6.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6.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6.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6.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6.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6.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6.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6.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6.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6.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6.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6.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6.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6.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6.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6.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6.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6.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6.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6.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6.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6.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6.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6.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6.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6.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6.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6.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6.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6.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6.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6.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6.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6.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6.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6.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6.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6.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6.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6.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6.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6.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6.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6.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6.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6.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6.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6.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6.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6.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6.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6.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6.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6.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6.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6.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6.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6.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6.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6.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6.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6.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6.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6.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6.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6.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6.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6.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6.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6.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6.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6.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6.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6.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6.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6.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6.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6.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6.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6.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6.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6.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6.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6.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6.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6.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6.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6.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6.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6.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6.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6.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6.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6.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6.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6.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6.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6.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6.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6.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6.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6.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6.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6.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6.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6.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6.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6.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6.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6.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6.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6.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6.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6.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6.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6.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6.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6.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6.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6.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6.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6.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6.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6.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6.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6.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6.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6.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6.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6.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6.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6.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6.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6.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6.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6.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6.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6.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6.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6.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6.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6.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6.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6.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6.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6.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6.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6.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6.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6.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6.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6.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6.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6.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6.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6.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6.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6.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6.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6.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6.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6.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6.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6.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6.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6.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6.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6.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6.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6.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6.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6.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6.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6.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6.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6.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6.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6.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6.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6.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6.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6.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6.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6.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6.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6.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6.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6.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6.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6.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6.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6.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6.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6.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6.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6.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6.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6.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6.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6.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6.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6.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sheetData>
  <mergeCells count="1">
    <mergeCell ref="A1:C1"/>
  </mergeCells>
  <hyperlinks>
    <hyperlink ref="B3" r:id="rId1" display="http://www.consiglioveneto.it/crvportal/leggi/1978/78lr0049.html?numLegge=49&amp;annoLegge=1978&amp;tipoLegge=Alr"/>
    <hyperlink ref="C3" r:id="rId2" display="http://bur.regione.veneto.it/BurvServices/Pubblica/DettaglioDgr.aspx?id=239292"/>
    <hyperlink ref="B4" r:id="rId3" display="http://www.consiglioveneto.it/crvportal/leggi/2003/03lr0003.html?numLegge=3&amp;annoLegge=2003&amp;tipoLegge=Alr"/>
    <hyperlink ref="C4" r:id="rId4" display="http://bur.regione.veneto.it/BurvServices/Pubblica/DettaglioDgr.aspx?id=186825"/>
    <hyperlink ref="B5" r:id="rId5" display="http://www.consiglioveneto.it/crvportal/leggi/2007/07lr0008.html?numLegge=8&amp;annoLegge=2007&amp;tipoLegge=Alr"/>
    <hyperlink ref="C5" r:id="rId6" display="http://bur.regione.veneto.it/BurvServices/Pubblica/DettaglioDgr.aspx?id=206342"/>
    <hyperlink ref="B6" r:id="rId7" display="http://www.consiglioveneto.it/crvportal/leggi/1986/86lr0017.html"/>
    <hyperlink ref="B7" r:id="rId8" display="http://www.consiglioveneto.it/crvportal/leggi/2011/11lr0018.html?numLegge=18&amp;annoLegge=2011&amp;tipoLegge=Alr"/>
    <hyperlink ref="C7" r:id="rId9" display="http://bur.regione.veneto.it/BurvServices/Pubblica/DettaglioDgr.aspx?id=238020"/>
    <hyperlink ref="B8" r:id="rId10" display="http://www.consiglioveneto.it/crvportal/leggi/2006/06lr0004.html?numLegge=4&amp;annoLegge=2006&amp;tipoLegge=Alr"/>
    <hyperlink ref="C8" r:id="rId11" display="http://bur.regione.veneto.it/BurvServices/Pubblica/DettaglioDgr.aspx?id=190732"/>
    <hyperlink ref="B9" r:id="rId12" display="http://www.consiglioveneto.it/crvportal/leggi/2010/10lr0022.html?numLegge=22&amp;annoLegge=2010&amp;tipoLegge=Alr"/>
    <hyperlink ref="C9" r:id="rId13" display="http://bur.regione.veneto.it/BurvServices/Pubblica/DettaglioDgr.aspx?id=244698"/>
    <hyperlink ref="B10" r:id="rId14" display="http://www.consiglioveneto.it/crvportal/leggi/1984/84lr0051.html?numLegge=51&amp;annoLegge=1984&amp;tipoLegge=Alr"/>
    <hyperlink ref="C10" r:id="rId15" display="http://bur.regione.veneto.it/BurvServices/Pubblica/DettaglioDgr.aspx?id=241928"/>
    <hyperlink ref="B11" r:id="rId16" display="http://www.consiglioveneto.it/crvportal/leggi/1984/84lr0050.html?numLegge=50&amp;annoLegge=1984&amp;tipoLegge=Alr"/>
    <hyperlink ref="C11" r:id="rId17" display="http://bur.regione.veneto.it/BurvServices/pubblica/DettaglioDgr.aspx?id=234180"/>
    <hyperlink ref="B12" r:id="rId18" display="http://www.consiglioveneto.it/crvportal/leggi/1984/84lr0050.html?numLegge=50&amp;annoLegge=1984&amp;tipoLegge=Alr"/>
    <hyperlink ref="C12" r:id="rId19" display="http://bur.regione.veneto.it/BurvServices/pubblica/DettaglioDgr.aspx?id=234181"/>
    <hyperlink ref="B13" r:id="rId20" display="http://www.consiglioveneto.it/crvportal/leggi/1984/84lr0050.html?numLegge=50&amp;annoLegge=1984&amp;tipoLegge=Alr"/>
    <hyperlink ref="C13" r:id="rId21" display="http://bur.regione.veneto.it/BurvServices/pubblica/DettaglioDgr.aspx?id=281591"/>
    <hyperlink ref="B14" r:id="rId22" display="http://www.consiglioveneto.it/crvportal/leggi/2001/01lr0011.html?numLegge=11&amp;annoLegge=2001&amp;tipoLegge=Alr"/>
    <hyperlink ref="C14" r:id="rId23" display="http://bur.regione.veneto.it/BurvServices/pubblica/DettaglioDgr.aspx?id=295653"/>
    <hyperlink ref="B15" r:id="rId24" display="http://www.consiglioveneto.it/crvportal/leggi/2010/10lr0022.html?numLegge=22&amp;annoLegge=2010&amp;tipoLegge=Alr"/>
    <hyperlink ref="C15" r:id="rId25" display="http://bur.regione.veneto.it/BurvServices/Pubblica/DettaglioDgr.aspx?id=236056"/>
    <hyperlink ref="B16" r:id="rId26" display="http://www.consiglioveneto.it/crvportal/leggi/2001/01lr0011.html?numLegge=11&amp;annoLegge=2001&amp;tipoLegge=Alr"/>
    <hyperlink ref="C16" r:id="rId27" display="http://bur.regione.veneto.it/BurvServices/pubblica/DettaglioDgr.aspx?id=250340"/>
    <hyperlink ref="B17" r:id="rId28" display="http://www.consiglioveneto.it/crvportal/leggi_storico/1984/84lr0051.html?numLegge=51&amp;annoLegge=1984&amp;tipoLegge=Alr"/>
    <hyperlink ref="C17" r:id="rId29" display="http://bur.regione.veneto.it/BurvServices/pubblica/DettaglioDgr.aspx?id=289014"/>
    <hyperlink ref="B18" r:id="rId30" display="http://www.consiglioveneto.it/crvportal/leggi/1985/85lr0009.html?numLegge=9&amp;annoLegge=1985&amp;tipoLegge=Alr"/>
    <hyperlink ref="C18" r:id="rId31" display="http://bur.regione.veneto.it/BurvServices/pubblica/DettaglioDgr.aspx?id=290926"/>
    <hyperlink ref="B19" r:id="rId32" display="http://www.consiglioveneto.it/crvportal/leggi/1984/84lr0052.html?numLegge=52&amp;annoLegge=1984&amp;tipoLegge=Alr"/>
    <hyperlink ref="C19" r:id="rId33" display="http://bur.regione.veneto.it/BurvServices/pubblica/DettaglioDgr.aspx?id=289016"/>
    <hyperlink ref="B20" r:id="rId34" display="http://www.consiglioveneto.it/crvportal/leggi/2008/08lr0001.html?numLegge=1&amp;annoLegge=2008&amp;tipoLegge=Alr"/>
    <hyperlink ref="C20" r:id="rId35" display="http://bur.regione.veneto.it/BurvServices/pubblica/DettaglioDgr.aspx?id=281050"/>
    <hyperlink ref="B21" r:id="rId36" display="http://www.consiglioveneto.it/crvportal/leggi/2010/10lr0029.html?numLegge=29&amp;annoLegge=2010&amp;tipoLegge=Alr"/>
    <hyperlink ref="C21" r:id="rId37" display="http://bur.regione.veneto.it/BurvServices/pubblica/DettaglioDgr.aspx?id=289036"/>
    <hyperlink ref="B22" r:id="rId38" display="http://www.consiglioveneto.it/crvportal/leggi/2014/14lr0011.html?numLegge=11&amp;annoLegge=2014&amp;tipoLegge=Alr"/>
    <hyperlink ref="C22" r:id="rId39" display="http://bur.regione.veneto.it/BurvServices/pubblica/DettaglioDgr.aspx?id=283435"/>
    <hyperlink ref="B23" r:id="rId40" display="http://www.consiglioveneto.it/crvportal/leggi/2009/09lr0025.html?numLegge=25&amp;annoLegge=2009&amp;tipoLegge=Alr"/>
    <hyperlink ref="C23" r:id="rId41" display="http://bur.regione.veneto.it/BurvServices/pubblica/DettaglioDgr.aspx?id=279724"/>
    <hyperlink ref="B24" r:id="rId42" display="http://www.consiglioveneto.it/crvportal/leggi/2009/09lr0025.html?numLegge=25&amp;annoLegge=2009&amp;tipoLegge=Alr"/>
    <hyperlink ref="C24" r:id="rId43" display="http://bur.regione.veneto.it/BurvServices/pubblica/DettaglioDgr.aspx?id=275365"/>
    <hyperlink ref="B25" r:id="rId44" display="http://www.consiglioveneto.it/crvportal/leggi/2009/09lr0008.html?numLegge=8&amp;annoLegge=2009&amp;tipoLegge=Alr"/>
    <hyperlink ref="C25" r:id="rId45" display="http://bur.regione.veneto.it/BurvServices/pubblica/DettaglioDgr.aspx?id=275993"/>
    <hyperlink ref="B26" r:id="rId46" display="http://www.consiglioveneto.it/crvportal/leggi/1989/89lr0049.html?numLegge=49&amp;annoLegge=1989&amp;tipoLegge=Alr"/>
    <hyperlink ref="C26" r:id="rId47" display="http://bur.regione.veneto.it/BurvServices/Pubblica/DettaglioDgr.aspx?id=275994"/>
    <hyperlink ref="B27" r:id="rId48" display="http://www.consiglioveneto.it/crvportal/leggi/2000/00lr0012.html?numLegge=12&amp;annoLegge=2000&amp;tipoLegge=Alr"/>
    <hyperlink ref="C27" r:id="rId49" display="http://bur.regione.veneto.it/BurvServices/Pubblica/DettaglioDgr.aspx?id=205825"/>
    <hyperlink ref="B28" r:id="rId50" display="http://www.consiglioveneto.it/crvportal/leggi/2000/00lr0005.html?numLegge=5&amp;annoLegge=2000&amp;tipoLegge=Alr"/>
    <hyperlink ref="C28" r:id="rId51" display="http://bur.regione.veneto.it/BurvServices/Pubblica/DettaglioDgr.aspx?id=223122"/>
    <hyperlink ref="B29" r:id="rId52" display="http://www.consiglioveneto.it/crvportal/leggi/1986/86lr0002.html?numLegge=2&amp;annoLegge=1986&amp;tipoLegge=Alr"/>
    <hyperlink ref="C29" r:id="rId53" display="http://bur.regione.veneto.it/BurvServices/Pubblica/DettaglioDgr.aspx?id=207807"/>
    <hyperlink ref="B30" r:id="rId54" display="http://www.consiglioveneto.it/crvportal/leggi/1984/84lr0052.html?numLegge=52&amp;annoLegge=1984&amp;tipoLegge=Alr"/>
    <hyperlink ref="C30" r:id="rId55" display="http://bur.regione.veneto.it/BurvServices/pubblica/DettaglioDgr.aspx?id=259979"/>
    <hyperlink ref="B31" r:id="rId56" display="http://www.consiglioveneto.it/crvportal/leggi/1984/84lr0050.html?numLegge=50&amp;annoLegge=1984&amp;tipoLegge=Alr"/>
    <hyperlink ref="C31" r:id="rId57" display="http://bur.regione.veneto.it/BurvServices/pubblica/DettaglioDgr.aspx?id=289775"/>
    <hyperlink ref="B32" r:id="rId58" display="http://www.consiglioveneto.it/crvportal/leggi/1984/84lr0005.html?numLegge=5&amp;annoLegge=1984&amp;tipoLegge=Alr"/>
    <hyperlink ref="C32" r:id="rId59" display="http://bur.regione.veneto.it/BurvServices/pubblica/DettaglioDgr.aspx?id=289019"/>
    <hyperlink ref="B33" r:id="rId60" display="http://www.consiglioveneto.it/crvportal/leggi_storico/1984/84lr0051.html?numLegge=51&amp;annoLegge=1984&amp;tipoLegge=Alr"/>
    <hyperlink ref="C33" r:id="rId61" display="http://bur.regione.veneto.it/BurvServices/Pubblica/DettaglioDgr.aspx?id=289014&amp;highlight=true"/>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W1000"/>
  <sheetViews>
    <sheetView workbookViewId="0">
      <selection sqref="A1:C1"/>
    </sheetView>
  </sheetViews>
  <sheetFormatPr defaultColWidth="46.85546875" defaultRowHeight="56.25" customHeight="1"/>
  <sheetData>
    <row r="1" spans="1:23" ht="45" customHeight="1">
      <c r="A1" s="50" t="s">
        <v>78</v>
      </c>
      <c r="B1" s="51"/>
      <c r="C1" s="51"/>
      <c r="D1" s="15"/>
      <c r="E1" s="15"/>
      <c r="F1" s="15"/>
      <c r="G1" s="15"/>
      <c r="H1" s="15"/>
      <c r="I1" s="15"/>
      <c r="J1" s="15"/>
      <c r="K1" s="15"/>
      <c r="L1" s="15"/>
      <c r="M1" s="15"/>
      <c r="N1" s="15"/>
      <c r="O1" s="15"/>
      <c r="P1" s="15"/>
      <c r="Q1" s="15"/>
      <c r="R1" s="15"/>
      <c r="S1" s="15"/>
      <c r="T1" s="15"/>
      <c r="U1" s="15"/>
      <c r="V1" s="15"/>
      <c r="W1" s="15"/>
    </row>
    <row r="2" spans="1:23" ht="56.25" customHeight="1">
      <c r="A2" s="1" t="s">
        <v>1</v>
      </c>
      <c r="B2" s="2" t="s">
        <v>2</v>
      </c>
      <c r="C2" s="2" t="s">
        <v>3</v>
      </c>
      <c r="D2" s="15"/>
      <c r="E2" s="15"/>
      <c r="F2" s="15"/>
      <c r="G2" s="15"/>
      <c r="H2" s="15"/>
      <c r="I2" s="15"/>
      <c r="J2" s="15"/>
      <c r="K2" s="15"/>
      <c r="L2" s="15"/>
      <c r="M2" s="15"/>
      <c r="N2" s="15"/>
      <c r="O2" s="15"/>
      <c r="P2" s="15"/>
      <c r="Q2" s="15"/>
      <c r="R2" s="15"/>
      <c r="S2" s="15"/>
      <c r="T2" s="15"/>
      <c r="U2" s="15"/>
      <c r="V2" s="15"/>
      <c r="W2" s="15"/>
    </row>
    <row r="3" spans="1:23" ht="56.25" customHeight="1">
      <c r="A3" s="16" t="s">
        <v>79</v>
      </c>
      <c r="B3" s="4" t="str">
        <f>HYPERLINK("http://www.parlamento.it/parlam/leggi/98431l.htm","Legge 9 dicembre 1998, n. 431 - art. 11")</f>
        <v>Legge 9 dicembre 1998, n. 431 - art. 11</v>
      </c>
      <c r="C3" s="4" t="str">
        <f>HYPERLINK("http://bur.regione.veneto.it/BurvServices/Pubblica/DettaglioDgr.aspx?id=306938","Bur n. 94 del 02 ottobre 2015
Dgr. n. 1210 del 15 settembre 2015
")</f>
        <v xml:space="preserve">Bur n. 94 del 02 ottobre 2015
Dgr. n. 1210 del 15 settembre 2015
</v>
      </c>
      <c r="D3" s="15"/>
      <c r="E3" s="15"/>
      <c r="F3" s="15"/>
      <c r="G3" s="15"/>
      <c r="H3" s="15"/>
      <c r="I3" s="15"/>
      <c r="J3" s="15"/>
      <c r="K3" s="15"/>
      <c r="L3" s="15"/>
      <c r="M3" s="15"/>
      <c r="N3" s="15"/>
      <c r="O3" s="15"/>
      <c r="P3" s="15"/>
      <c r="Q3" s="15"/>
      <c r="R3" s="15"/>
      <c r="S3" s="15"/>
      <c r="T3" s="15"/>
      <c r="U3" s="15"/>
      <c r="V3" s="15"/>
      <c r="W3" s="15"/>
    </row>
    <row r="4" spans="1:23" ht="56.25" customHeight="1">
      <c r="A4" s="16" t="s">
        <v>80</v>
      </c>
      <c r="B4" s="4" t="str">
        <f>HYPERLINK("http://www.consiglioveneto.it/crvportal/leggi/1996/96lr0010.html?numLegge=10&amp;annoLegge=1996&amp;tipoLegge=Alr","Legge regionale 2 aprile 1996, n. 10")</f>
        <v>Legge regionale 2 aprile 1996, n. 10</v>
      </c>
      <c r="C4" s="4" t="str">
        <f>HYPERLINK("http://bur.regione.veneto.it/BurvServices/pubblica/DettaglioDgr.aspx?id=303185","Bur n. 75 del 31 luglio 2015
Dgr. n. 994 del 28 luglio 2015
")</f>
        <v xml:space="preserve">Bur n. 75 del 31 luglio 2015
Dgr. n. 994 del 28 luglio 2015
</v>
      </c>
      <c r="D4" s="15"/>
      <c r="E4" s="15"/>
      <c r="F4" s="15"/>
      <c r="G4" s="15"/>
      <c r="H4" s="15"/>
      <c r="I4" s="15"/>
      <c r="J4" s="15"/>
      <c r="K4" s="15"/>
      <c r="L4" s="15"/>
      <c r="M4" s="15"/>
      <c r="N4" s="15"/>
      <c r="O4" s="15"/>
      <c r="P4" s="15"/>
      <c r="Q4" s="15"/>
      <c r="R4" s="15"/>
      <c r="S4" s="15"/>
      <c r="T4" s="15"/>
      <c r="U4" s="15"/>
      <c r="V4" s="15"/>
      <c r="W4" s="15"/>
    </row>
    <row r="5" spans="1:23" ht="56.25" customHeight="1">
      <c r="A5" s="16" t="s">
        <v>81</v>
      </c>
      <c r="B5" s="4" t="str">
        <f>HYPERLINK("http://www.consiglioveneto.it/crvportal/leggi/2008/08lr0001.html?numLegge=1&amp;annoLegge=2008&amp;tipoLegge=Alr","Legge regionale 27 febbraio 2008, n. 1 -art. 85, comma 1")</f>
        <v>Legge regionale 27 febbraio 2008, n. 1 -art. 85, comma 1</v>
      </c>
      <c r="C5" s="4" t="str">
        <f>HYPERLINK("http://bur.regione.veneto.it/BurvServices/pubblica/DettaglioDecreto.aspx?id=295256","Bur n. 36 del 10 aprile 2015
Decreto DEL DIRETTORE DELLA SEZIONE EDILIZIA ABITATIVA n. 21 del 30 marzo 2015
- Approvazione dell'elenco delle proposte ammissibili  -")</f>
        <v>Bur n. 36 del 10 aprile 2015
Decreto DEL DIRETTORE DELLA SEZIONE EDILIZIA ABITATIVA n. 21 del 30 marzo 2015
- Approvazione dell'elenco delle proposte ammissibili  -</v>
      </c>
      <c r="D5" s="15"/>
      <c r="E5" s="15"/>
      <c r="F5" s="15"/>
      <c r="G5" s="15"/>
      <c r="H5" s="15"/>
      <c r="I5" s="15"/>
      <c r="J5" s="15"/>
      <c r="K5" s="15"/>
      <c r="L5" s="15"/>
      <c r="M5" s="15"/>
      <c r="N5" s="15"/>
      <c r="O5" s="15"/>
      <c r="P5" s="15"/>
      <c r="Q5" s="15"/>
      <c r="R5" s="15"/>
      <c r="S5" s="15"/>
      <c r="T5" s="15"/>
      <c r="U5" s="15"/>
      <c r="V5" s="15"/>
      <c r="W5" s="15"/>
    </row>
    <row r="6" spans="1:23" ht="56.25" customHeight="1">
      <c r="A6" s="16" t="s">
        <v>82</v>
      </c>
      <c r="B6" s="4" t="str">
        <f>HYPERLINK("http://www.casaspa.org/internet/Documenti/normativa%20energetica/D.M.%2026.03.2008.pdf","D.M. Infrastrutture 26 marzo 2008, prot. n. 2295")</f>
        <v>D.M. Infrastrutture 26 marzo 2008, prot. n. 2295</v>
      </c>
      <c r="C6" s="4" t="str">
        <f>HYPERLINK("http://bur.regione.veneto.it/BurvServices/Pubblica/DettaglioDgr.aspx?id=207937","Bur n. 86 del 17/10/2008, Dgr n. 2030 del 22 luglio2008")</f>
        <v>Bur n. 86 del 17/10/2008, Dgr n. 2030 del 22 luglio2008</v>
      </c>
      <c r="D6" s="15"/>
      <c r="E6" s="15"/>
      <c r="F6" s="15"/>
      <c r="G6" s="15"/>
      <c r="H6" s="15"/>
      <c r="I6" s="15"/>
      <c r="J6" s="15"/>
      <c r="K6" s="15"/>
      <c r="L6" s="15"/>
      <c r="M6" s="15"/>
      <c r="N6" s="15"/>
      <c r="O6" s="15"/>
      <c r="P6" s="15"/>
      <c r="Q6" s="15"/>
      <c r="R6" s="15"/>
      <c r="S6" s="15"/>
      <c r="T6" s="15"/>
      <c r="U6" s="15"/>
      <c r="V6" s="15"/>
      <c r="W6" s="15"/>
    </row>
    <row r="7" spans="1:23" ht="56.25" customHeight="1">
      <c r="A7" s="16" t="s">
        <v>83</v>
      </c>
      <c r="B7" s="4" t="str">
        <f>HYPERLINK("http://www.consiglioveneto.it/crvportal/leggi/2008/08lr0001.html?numLegge=1&amp;annoLegge=2008&amp;tipoLegge=Alr","Legge regionale 27 febbraio 2008, n. 1, art. 85.")</f>
        <v>Legge regionale 27 febbraio 2008, n. 1, art. 85.</v>
      </c>
      <c r="C7" s="4" t="str">
        <f>HYPERLINK("http://bur.regione.veneto.it/BurvServices/Pubblica/DettaglioDgr.aspx?id=210486","Bur n. 92 del 7/11/2008. Dgr n. 3189 del 28 ottobre 2008. ")</f>
        <v xml:space="preserve">Bur n. 92 del 7/11/2008. Dgr n. 3189 del 28 ottobre 2008. </v>
      </c>
      <c r="D7" s="15"/>
      <c r="E7" s="15"/>
      <c r="F7" s="15"/>
      <c r="G7" s="15"/>
      <c r="H7" s="15"/>
      <c r="I7" s="15"/>
      <c r="J7" s="15"/>
      <c r="K7" s="15"/>
      <c r="L7" s="15"/>
      <c r="M7" s="15"/>
      <c r="N7" s="15"/>
      <c r="O7" s="15"/>
      <c r="P7" s="15"/>
      <c r="Q7" s="15"/>
      <c r="R7" s="15"/>
      <c r="S7" s="15"/>
      <c r="T7" s="15"/>
      <c r="U7" s="15"/>
      <c r="V7" s="15"/>
      <c r="W7" s="15"/>
    </row>
    <row r="8" spans="1:23" ht="56.25" customHeight="1">
      <c r="A8" s="16" t="s">
        <v>84</v>
      </c>
      <c r="B8" s="4" t="str">
        <f>HYPERLINK("http://www.consiglioveneto.it/crvportal/leggi/2007/07lr0004.html?numLegge=4&amp;annoLegge=2007&amp;tipoLegge=Alr","Legge regionale 9 marzo 2007, n.4, art. 4, comma 1, lettera c)")</f>
        <v>Legge regionale 9 marzo 2007, n.4, art. 4, comma 1, lettera c)</v>
      </c>
      <c r="C8" s="4" t="str">
        <f>HYPERLINK("http://bur.regione.veneto.it/BurvServices/Pubblica/DettaglioDgr.aspx?id=216914","Bur n. 60 del 24/07/2009 Dgr.  n. 2063 del 07 luglio 2009
")</f>
        <v xml:space="preserve">Bur n. 60 del 24/07/2009 Dgr.  n. 2063 del 07 luglio 2009
</v>
      </c>
      <c r="D8" s="15"/>
      <c r="E8" s="15"/>
      <c r="F8" s="15"/>
      <c r="G8" s="15"/>
      <c r="H8" s="15"/>
      <c r="I8" s="15"/>
      <c r="J8" s="15"/>
      <c r="K8" s="15"/>
      <c r="L8" s="15"/>
      <c r="M8" s="15"/>
      <c r="N8" s="15"/>
      <c r="O8" s="15"/>
      <c r="P8" s="15"/>
      <c r="Q8" s="15"/>
      <c r="R8" s="15"/>
      <c r="S8" s="15"/>
      <c r="T8" s="15"/>
      <c r="U8" s="15"/>
      <c r="V8" s="15"/>
      <c r="W8" s="15"/>
    </row>
    <row r="9" spans="1:23" ht="56.25" customHeight="1">
      <c r="A9" s="16" t="s">
        <v>85</v>
      </c>
      <c r="B9" s="4" t="str">
        <f>HYPERLINK("http://www.consiglioveneto.it/crvportal/leggi/2003/03lr0003.html?numLegge=3&amp;annoLegge=2003&amp;tipoLegge=Alr","Legge regionale 17 gennaio 2003, n. 3, art. 52")</f>
        <v>Legge regionale 17 gennaio 2003, n. 3, art. 52</v>
      </c>
      <c r="C9" s="4" t="str">
        <f>HYPERLINK("http://bur.regione.veneto.it/BurvServices/Pubblica/DettaglioDgr.aspx?id=222495","BUR n. 20 del 05/03/2010. Dgr n. 431 del 23 febbraio 2010")</f>
        <v>BUR n. 20 del 05/03/2010. Dgr n. 431 del 23 febbraio 2010</v>
      </c>
      <c r="D9" s="15"/>
      <c r="E9" s="15"/>
      <c r="F9" s="15"/>
      <c r="G9" s="15"/>
      <c r="H9" s="15"/>
      <c r="I9" s="15"/>
      <c r="J9" s="15"/>
      <c r="K9" s="15"/>
      <c r="L9" s="15"/>
      <c r="M9" s="15"/>
      <c r="N9" s="15"/>
      <c r="O9" s="15"/>
      <c r="P9" s="15"/>
      <c r="Q9" s="15"/>
      <c r="R9" s="15"/>
      <c r="S9" s="15"/>
      <c r="T9" s="15"/>
      <c r="U9" s="15"/>
      <c r="V9" s="15"/>
      <c r="W9" s="15"/>
    </row>
    <row r="10" spans="1:23" ht="56.25" customHeight="1">
      <c r="A10" s="16" t="s">
        <v>86</v>
      </c>
      <c r="B10" s="4" t="str">
        <f>HYPERLINK("http://www.parlamento.it/parlam/leggi/98431l.htm","Legge 9 dicembre 1998, n. 431")</f>
        <v>Legge 9 dicembre 1998, n. 431</v>
      </c>
      <c r="C10" s="4" t="str">
        <f>HYPERLINK("http://bur.regione.veneto.it/BurvServices/Pubblica/DettaglioDgr.aspx?id=215784","BUR n. 48 del 12/06/2009. Dgr n. 1567 del 26 maggio 2009 ")</f>
        <v xml:space="preserve">BUR n. 48 del 12/06/2009. Dgr n. 1567 del 26 maggio 2009 </v>
      </c>
      <c r="D10" s="15"/>
      <c r="E10" s="15"/>
      <c r="F10" s="15"/>
      <c r="G10" s="15"/>
      <c r="H10" s="15"/>
      <c r="I10" s="15"/>
      <c r="J10" s="15"/>
      <c r="K10" s="15"/>
      <c r="L10" s="15"/>
      <c r="M10" s="15"/>
      <c r="N10" s="15"/>
      <c r="O10" s="15"/>
      <c r="P10" s="15"/>
      <c r="Q10" s="15"/>
      <c r="R10" s="15"/>
      <c r="S10" s="15"/>
      <c r="T10" s="15"/>
      <c r="U10" s="15"/>
      <c r="V10" s="15"/>
      <c r="W10" s="15"/>
    </row>
    <row r="11" spans="1:23" ht="56.25" customHeight="1">
      <c r="A11" s="16" t="s">
        <v>87</v>
      </c>
      <c r="B11" s="4" t="str">
        <f>HYPERLINK("http://www.parlamento.it/parlam/leggi/98431l.htm","Legge 9 dicembre 1998, n. 431")</f>
        <v>Legge 9 dicembre 1998, n. 431</v>
      </c>
      <c r="C11" s="4" t="str">
        <f>HYPERLINK("http://bur.regione.veneto.it/BurvServices/Pubblica/DettaglioDgr.aspx?id=215784","BUR n. 48 del 12/06/2009. Dgr n. 1567 del 26 maggio 2009 ")</f>
        <v xml:space="preserve">BUR n. 48 del 12/06/2009. Dgr n. 1567 del 26 maggio 2009 </v>
      </c>
      <c r="D11" s="15"/>
      <c r="E11" s="15"/>
      <c r="F11" s="15"/>
      <c r="G11" s="15"/>
      <c r="H11" s="15"/>
      <c r="I11" s="15"/>
      <c r="J11" s="15"/>
      <c r="K11" s="15"/>
      <c r="L11" s="15"/>
      <c r="M11" s="15"/>
      <c r="N11" s="15"/>
      <c r="O11" s="15"/>
      <c r="P11" s="15"/>
      <c r="Q11" s="15"/>
      <c r="R11" s="15"/>
      <c r="S11" s="15"/>
      <c r="T11" s="15"/>
      <c r="U11" s="15"/>
      <c r="V11" s="15"/>
      <c r="W11" s="15"/>
    </row>
    <row r="12" spans="1:23" ht="56.25" customHeight="1">
      <c r="A12" s="16" t="s">
        <v>88</v>
      </c>
      <c r="B12" s="4" t="str">
        <f>HYPERLINK("http://www.parlamento.it/parlam/leggi/98431l.htm","Legge 9 dicembre 1998, n. 431")</f>
        <v>Legge 9 dicembre 1998, n. 431</v>
      </c>
      <c r="C12" s="4" t="str">
        <f>HYPERLINK("http://bur.regione.veneto.it/BurvServices/Pubblica/DettaglioDgr.aspx?id=215784","BUR n. 48 del 12/06/2009. Dgr n. 1567 del 26 maggio 2009 ")</f>
        <v xml:space="preserve">BUR n. 48 del 12/06/2009. Dgr n. 1567 del 26 maggio 2009 </v>
      </c>
      <c r="D12" s="15"/>
      <c r="E12" s="15"/>
      <c r="F12" s="15"/>
      <c r="G12" s="15"/>
      <c r="H12" s="15"/>
      <c r="I12" s="15"/>
      <c r="J12" s="15"/>
      <c r="K12" s="15"/>
      <c r="L12" s="15"/>
      <c r="M12" s="15"/>
      <c r="N12" s="15"/>
      <c r="O12" s="15"/>
      <c r="P12" s="15"/>
      <c r="Q12" s="15"/>
      <c r="R12" s="15"/>
      <c r="S12" s="15"/>
      <c r="T12" s="15"/>
      <c r="U12" s="15"/>
      <c r="V12" s="15"/>
      <c r="W12" s="15"/>
    </row>
    <row r="13" spans="1:23" ht="56.25" customHeight="1">
      <c r="A13" s="15"/>
      <c r="B13" s="15"/>
      <c r="C13" s="15"/>
      <c r="D13" s="15"/>
      <c r="E13" s="15"/>
      <c r="F13" s="15"/>
      <c r="G13" s="15"/>
      <c r="H13" s="15"/>
      <c r="I13" s="15"/>
      <c r="J13" s="15"/>
      <c r="K13" s="15"/>
      <c r="L13" s="15"/>
      <c r="M13" s="15"/>
      <c r="N13" s="15"/>
      <c r="O13" s="15"/>
      <c r="P13" s="15"/>
      <c r="Q13" s="15"/>
      <c r="R13" s="15"/>
      <c r="S13" s="15"/>
      <c r="T13" s="15"/>
      <c r="U13" s="15"/>
      <c r="V13" s="15"/>
      <c r="W13" s="15"/>
    </row>
    <row r="14" spans="1:23" ht="56.25" customHeight="1">
      <c r="A14" s="15"/>
      <c r="B14" s="15"/>
      <c r="C14" s="15"/>
      <c r="D14" s="15"/>
      <c r="E14" s="15"/>
      <c r="F14" s="15"/>
      <c r="G14" s="15"/>
      <c r="H14" s="15"/>
      <c r="I14" s="15"/>
      <c r="J14" s="15"/>
      <c r="K14" s="15"/>
      <c r="L14" s="15"/>
      <c r="M14" s="15"/>
      <c r="N14" s="15"/>
      <c r="O14" s="15"/>
      <c r="P14" s="15"/>
      <c r="Q14" s="15"/>
      <c r="R14" s="15"/>
      <c r="S14" s="15"/>
      <c r="T14" s="15"/>
      <c r="U14" s="15"/>
      <c r="V14" s="15"/>
      <c r="W14" s="15"/>
    </row>
    <row r="15" spans="1:23" ht="56.25" customHeight="1">
      <c r="A15" s="15"/>
      <c r="B15" s="15"/>
      <c r="C15" s="15"/>
      <c r="D15" s="15"/>
      <c r="E15" s="15"/>
      <c r="F15" s="15"/>
      <c r="G15" s="15"/>
      <c r="H15" s="15"/>
      <c r="I15" s="15"/>
      <c r="J15" s="15"/>
      <c r="K15" s="15"/>
      <c r="L15" s="15"/>
      <c r="M15" s="15"/>
      <c r="N15" s="15"/>
      <c r="O15" s="15"/>
      <c r="P15" s="15"/>
      <c r="Q15" s="15"/>
      <c r="R15" s="15"/>
      <c r="S15" s="15"/>
      <c r="T15" s="15"/>
      <c r="U15" s="15"/>
      <c r="V15" s="15"/>
      <c r="W15" s="15"/>
    </row>
    <row r="16" spans="1:23" ht="56.25" customHeight="1">
      <c r="A16" s="15"/>
      <c r="B16" s="15"/>
      <c r="C16" s="15"/>
      <c r="D16" s="15"/>
      <c r="E16" s="15"/>
      <c r="F16" s="15"/>
      <c r="G16" s="15"/>
      <c r="H16" s="15"/>
      <c r="I16" s="15"/>
      <c r="J16" s="15"/>
      <c r="K16" s="15"/>
      <c r="L16" s="15"/>
      <c r="M16" s="15"/>
      <c r="N16" s="15"/>
      <c r="O16" s="15"/>
      <c r="P16" s="15"/>
      <c r="Q16" s="15"/>
      <c r="R16" s="15"/>
      <c r="S16" s="15"/>
      <c r="T16" s="15"/>
      <c r="U16" s="15"/>
      <c r="V16" s="15"/>
      <c r="W16" s="15"/>
    </row>
    <row r="17" spans="1:23" ht="56.25" customHeight="1">
      <c r="A17" s="15"/>
      <c r="B17" s="15"/>
      <c r="C17" s="15"/>
      <c r="D17" s="15"/>
      <c r="E17" s="15"/>
      <c r="F17" s="15"/>
      <c r="G17" s="15"/>
      <c r="H17" s="15"/>
      <c r="I17" s="15"/>
      <c r="J17" s="15"/>
      <c r="K17" s="15"/>
      <c r="L17" s="15"/>
      <c r="M17" s="15"/>
      <c r="N17" s="15"/>
      <c r="O17" s="15"/>
      <c r="P17" s="15"/>
      <c r="Q17" s="15"/>
      <c r="R17" s="15"/>
      <c r="S17" s="15"/>
      <c r="T17" s="15"/>
      <c r="U17" s="15"/>
      <c r="V17" s="15"/>
      <c r="W17" s="15"/>
    </row>
    <row r="18" spans="1:23" ht="56.25" customHeight="1">
      <c r="A18" s="15"/>
      <c r="B18" s="15"/>
      <c r="C18" s="15"/>
      <c r="D18" s="15"/>
      <c r="E18" s="15"/>
      <c r="F18" s="15"/>
      <c r="G18" s="15"/>
      <c r="H18" s="15"/>
      <c r="I18" s="15"/>
      <c r="J18" s="15"/>
      <c r="K18" s="15"/>
      <c r="L18" s="15"/>
      <c r="M18" s="15"/>
      <c r="N18" s="15"/>
      <c r="O18" s="15"/>
      <c r="P18" s="15"/>
      <c r="Q18" s="15"/>
      <c r="R18" s="15"/>
      <c r="S18" s="15"/>
      <c r="T18" s="15"/>
      <c r="U18" s="15"/>
      <c r="V18" s="15"/>
      <c r="W18" s="15"/>
    </row>
    <row r="19" spans="1:23" ht="56.25" customHeight="1">
      <c r="A19" s="15"/>
      <c r="B19" s="15"/>
      <c r="C19" s="15"/>
      <c r="D19" s="15"/>
      <c r="E19" s="15"/>
      <c r="F19" s="15"/>
      <c r="G19" s="15"/>
      <c r="H19" s="15"/>
      <c r="I19" s="15"/>
      <c r="J19" s="15"/>
      <c r="K19" s="15"/>
      <c r="L19" s="15"/>
      <c r="M19" s="15"/>
      <c r="N19" s="15"/>
      <c r="O19" s="15"/>
      <c r="P19" s="15"/>
      <c r="Q19" s="15"/>
      <c r="R19" s="15"/>
      <c r="S19" s="15"/>
      <c r="T19" s="15"/>
      <c r="U19" s="15"/>
      <c r="V19" s="15"/>
      <c r="W19" s="15"/>
    </row>
    <row r="20" spans="1:23" ht="56.25" customHeight="1">
      <c r="A20" s="15"/>
      <c r="B20" s="15"/>
      <c r="C20" s="15"/>
      <c r="D20" s="15"/>
      <c r="E20" s="15"/>
      <c r="F20" s="15"/>
      <c r="G20" s="15"/>
      <c r="H20" s="15"/>
      <c r="I20" s="15"/>
      <c r="J20" s="15"/>
      <c r="K20" s="15"/>
      <c r="L20" s="15"/>
      <c r="M20" s="15"/>
      <c r="N20" s="15"/>
      <c r="O20" s="15"/>
      <c r="P20" s="15"/>
      <c r="Q20" s="15"/>
      <c r="R20" s="15"/>
      <c r="S20" s="15"/>
      <c r="T20" s="15"/>
      <c r="U20" s="15"/>
      <c r="V20" s="15"/>
      <c r="W20" s="15"/>
    </row>
    <row r="21" spans="1:23" ht="56.25" customHeight="1">
      <c r="A21" s="15"/>
      <c r="B21" s="15"/>
      <c r="C21" s="15"/>
      <c r="D21" s="15"/>
      <c r="E21" s="15"/>
      <c r="F21" s="15"/>
      <c r="G21" s="15"/>
      <c r="H21" s="15"/>
      <c r="I21" s="15"/>
      <c r="J21" s="15"/>
      <c r="K21" s="15"/>
      <c r="L21" s="15"/>
      <c r="M21" s="15"/>
      <c r="N21" s="15"/>
      <c r="O21" s="15"/>
      <c r="P21" s="15"/>
      <c r="Q21" s="15"/>
      <c r="R21" s="15"/>
      <c r="S21" s="15"/>
      <c r="T21" s="15"/>
      <c r="U21" s="15"/>
      <c r="V21" s="15"/>
      <c r="W21" s="15"/>
    </row>
    <row r="22" spans="1:23" ht="56.25" customHeight="1">
      <c r="A22" s="15"/>
      <c r="B22" s="15"/>
      <c r="C22" s="15"/>
      <c r="D22" s="15"/>
      <c r="E22" s="15"/>
      <c r="F22" s="15"/>
      <c r="G22" s="15"/>
      <c r="H22" s="15"/>
      <c r="I22" s="15"/>
      <c r="J22" s="15"/>
      <c r="K22" s="15"/>
      <c r="L22" s="15"/>
      <c r="M22" s="15"/>
      <c r="N22" s="15"/>
      <c r="O22" s="15"/>
      <c r="P22" s="15"/>
      <c r="Q22" s="15"/>
      <c r="R22" s="15"/>
      <c r="S22" s="15"/>
      <c r="T22" s="15"/>
      <c r="U22" s="15"/>
      <c r="V22" s="15"/>
      <c r="W22" s="15"/>
    </row>
    <row r="23" spans="1:23" ht="56.25" customHeight="1">
      <c r="A23" s="15"/>
      <c r="B23" s="15"/>
      <c r="C23" s="15"/>
      <c r="D23" s="15"/>
      <c r="E23" s="15"/>
      <c r="F23" s="15"/>
      <c r="G23" s="15"/>
      <c r="H23" s="15"/>
      <c r="I23" s="15"/>
      <c r="J23" s="15"/>
      <c r="K23" s="15"/>
      <c r="L23" s="15"/>
      <c r="M23" s="15"/>
      <c r="N23" s="15"/>
      <c r="O23" s="15"/>
      <c r="P23" s="15"/>
      <c r="Q23" s="15"/>
      <c r="R23" s="15"/>
      <c r="S23" s="15"/>
      <c r="T23" s="15"/>
      <c r="U23" s="15"/>
      <c r="V23" s="15"/>
      <c r="W23" s="15"/>
    </row>
    <row r="24" spans="1:23" ht="56.25" customHeight="1">
      <c r="A24" s="15"/>
      <c r="B24" s="15"/>
      <c r="C24" s="15"/>
      <c r="D24" s="15"/>
      <c r="E24" s="15"/>
      <c r="F24" s="15"/>
      <c r="G24" s="15"/>
      <c r="H24" s="15"/>
      <c r="I24" s="15"/>
      <c r="J24" s="15"/>
      <c r="K24" s="15"/>
      <c r="L24" s="15"/>
      <c r="M24" s="15"/>
      <c r="N24" s="15"/>
      <c r="O24" s="15"/>
      <c r="P24" s="15"/>
      <c r="Q24" s="15"/>
      <c r="R24" s="15"/>
      <c r="S24" s="15"/>
      <c r="T24" s="15"/>
      <c r="U24" s="15"/>
      <c r="V24" s="15"/>
      <c r="W24" s="15"/>
    </row>
    <row r="25" spans="1:23" ht="56.25" customHeight="1">
      <c r="A25" s="15"/>
      <c r="B25" s="15"/>
      <c r="C25" s="15"/>
      <c r="D25" s="15"/>
      <c r="E25" s="15"/>
      <c r="F25" s="15"/>
      <c r="G25" s="15"/>
      <c r="H25" s="15"/>
      <c r="I25" s="15"/>
      <c r="J25" s="15"/>
      <c r="K25" s="15"/>
      <c r="L25" s="15"/>
      <c r="M25" s="15"/>
      <c r="N25" s="15"/>
      <c r="O25" s="15"/>
      <c r="P25" s="15"/>
      <c r="Q25" s="15"/>
      <c r="R25" s="15"/>
      <c r="S25" s="15"/>
      <c r="T25" s="15"/>
      <c r="U25" s="15"/>
      <c r="V25" s="15"/>
      <c r="W25" s="15"/>
    </row>
    <row r="26" spans="1:23" ht="56.25" customHeight="1">
      <c r="A26" s="15"/>
      <c r="B26" s="15"/>
      <c r="C26" s="15"/>
      <c r="D26" s="15"/>
      <c r="E26" s="15"/>
      <c r="F26" s="15"/>
      <c r="G26" s="15"/>
      <c r="H26" s="15"/>
      <c r="I26" s="15"/>
      <c r="J26" s="15"/>
      <c r="K26" s="15"/>
      <c r="L26" s="15"/>
      <c r="M26" s="15"/>
      <c r="N26" s="15"/>
      <c r="O26" s="15"/>
      <c r="P26" s="15"/>
      <c r="Q26" s="15"/>
      <c r="R26" s="15"/>
      <c r="S26" s="15"/>
      <c r="T26" s="15"/>
      <c r="U26" s="15"/>
      <c r="V26" s="15"/>
      <c r="W26" s="15"/>
    </row>
    <row r="27" spans="1:23" ht="56.25" customHeight="1">
      <c r="A27" s="15"/>
      <c r="B27" s="15"/>
      <c r="C27" s="15"/>
      <c r="D27" s="15"/>
      <c r="E27" s="15"/>
      <c r="F27" s="15"/>
      <c r="G27" s="15"/>
      <c r="H27" s="15"/>
      <c r="I27" s="15"/>
      <c r="J27" s="15"/>
      <c r="K27" s="15"/>
      <c r="L27" s="15"/>
      <c r="M27" s="15"/>
      <c r="N27" s="15"/>
      <c r="O27" s="15"/>
      <c r="P27" s="15"/>
      <c r="Q27" s="15"/>
      <c r="R27" s="15"/>
      <c r="S27" s="15"/>
      <c r="T27" s="15"/>
      <c r="U27" s="15"/>
      <c r="V27" s="15"/>
      <c r="W27" s="15"/>
    </row>
    <row r="28" spans="1:23" ht="56.25" customHeight="1">
      <c r="A28" s="15"/>
      <c r="B28" s="15"/>
      <c r="C28" s="15"/>
      <c r="D28" s="15"/>
      <c r="E28" s="15"/>
      <c r="F28" s="15"/>
      <c r="G28" s="15"/>
      <c r="H28" s="15"/>
      <c r="I28" s="15"/>
      <c r="J28" s="15"/>
      <c r="K28" s="15"/>
      <c r="L28" s="15"/>
      <c r="M28" s="15"/>
      <c r="N28" s="15"/>
      <c r="O28" s="15"/>
      <c r="P28" s="15"/>
      <c r="Q28" s="15"/>
      <c r="R28" s="15"/>
      <c r="S28" s="15"/>
      <c r="T28" s="15"/>
      <c r="U28" s="15"/>
      <c r="V28" s="15"/>
      <c r="W28" s="15"/>
    </row>
    <row r="29" spans="1:23" ht="56.25" customHeight="1">
      <c r="A29" s="15"/>
      <c r="B29" s="15"/>
      <c r="C29" s="15"/>
      <c r="D29" s="15"/>
      <c r="E29" s="15"/>
      <c r="F29" s="15"/>
      <c r="G29" s="15"/>
      <c r="H29" s="15"/>
      <c r="I29" s="15"/>
      <c r="J29" s="15"/>
      <c r="K29" s="15"/>
      <c r="L29" s="15"/>
      <c r="M29" s="15"/>
      <c r="N29" s="15"/>
      <c r="O29" s="15"/>
      <c r="P29" s="15"/>
      <c r="Q29" s="15"/>
      <c r="R29" s="15"/>
      <c r="S29" s="15"/>
      <c r="T29" s="15"/>
      <c r="U29" s="15"/>
      <c r="V29" s="15"/>
      <c r="W29" s="15"/>
    </row>
    <row r="30" spans="1:23" ht="56.25" customHeight="1">
      <c r="A30" s="15"/>
      <c r="B30" s="15"/>
      <c r="C30" s="15"/>
      <c r="D30" s="15"/>
      <c r="E30" s="15"/>
      <c r="F30" s="15"/>
      <c r="G30" s="15"/>
      <c r="H30" s="15"/>
      <c r="I30" s="15"/>
      <c r="J30" s="15"/>
      <c r="K30" s="15"/>
      <c r="L30" s="15"/>
      <c r="M30" s="15"/>
      <c r="N30" s="15"/>
      <c r="O30" s="15"/>
      <c r="P30" s="15"/>
      <c r="Q30" s="15"/>
      <c r="R30" s="15"/>
      <c r="S30" s="15"/>
      <c r="T30" s="15"/>
      <c r="U30" s="15"/>
      <c r="V30" s="15"/>
      <c r="W30" s="15"/>
    </row>
    <row r="31" spans="1:23" ht="56.25" customHeight="1">
      <c r="A31" s="15"/>
      <c r="B31" s="15"/>
      <c r="C31" s="15"/>
      <c r="D31" s="15"/>
      <c r="E31" s="15"/>
      <c r="F31" s="15"/>
      <c r="G31" s="15"/>
      <c r="H31" s="15"/>
      <c r="I31" s="15"/>
      <c r="J31" s="15"/>
      <c r="K31" s="15"/>
      <c r="L31" s="15"/>
      <c r="M31" s="15"/>
      <c r="N31" s="15"/>
      <c r="O31" s="15"/>
      <c r="P31" s="15"/>
      <c r="Q31" s="15"/>
      <c r="R31" s="15"/>
      <c r="S31" s="15"/>
      <c r="T31" s="15"/>
      <c r="U31" s="15"/>
      <c r="V31" s="15"/>
      <c r="W31" s="15"/>
    </row>
    <row r="32" spans="1:23" ht="56.25" customHeight="1">
      <c r="A32" s="15"/>
      <c r="B32" s="15"/>
      <c r="C32" s="15"/>
      <c r="D32" s="15"/>
      <c r="E32" s="15"/>
      <c r="F32" s="15"/>
      <c r="G32" s="15"/>
      <c r="H32" s="15"/>
      <c r="I32" s="15"/>
      <c r="J32" s="15"/>
      <c r="K32" s="15"/>
      <c r="L32" s="15"/>
      <c r="M32" s="15"/>
      <c r="N32" s="15"/>
      <c r="O32" s="15"/>
      <c r="P32" s="15"/>
      <c r="Q32" s="15"/>
      <c r="R32" s="15"/>
      <c r="S32" s="15"/>
      <c r="T32" s="15"/>
      <c r="U32" s="15"/>
      <c r="V32" s="15"/>
      <c r="W32" s="15"/>
    </row>
    <row r="33" spans="1:23" ht="56.25" customHeight="1">
      <c r="A33" s="15"/>
      <c r="B33" s="15"/>
      <c r="C33" s="15"/>
      <c r="D33" s="15"/>
      <c r="E33" s="15"/>
      <c r="F33" s="15"/>
      <c r="G33" s="15"/>
      <c r="H33" s="15"/>
      <c r="I33" s="15"/>
      <c r="J33" s="15"/>
      <c r="K33" s="15"/>
      <c r="L33" s="15"/>
      <c r="M33" s="15"/>
      <c r="N33" s="15"/>
      <c r="O33" s="15"/>
      <c r="P33" s="15"/>
      <c r="Q33" s="15"/>
      <c r="R33" s="15"/>
      <c r="S33" s="15"/>
      <c r="T33" s="15"/>
      <c r="U33" s="15"/>
      <c r="V33" s="15"/>
      <c r="W33" s="15"/>
    </row>
    <row r="34" spans="1:23" ht="56.25" customHeight="1">
      <c r="A34" s="15"/>
      <c r="B34" s="15"/>
      <c r="C34" s="15"/>
      <c r="D34" s="15"/>
      <c r="E34" s="15"/>
      <c r="F34" s="15"/>
      <c r="G34" s="15"/>
      <c r="H34" s="15"/>
      <c r="I34" s="15"/>
      <c r="J34" s="15"/>
      <c r="K34" s="15"/>
      <c r="L34" s="15"/>
      <c r="M34" s="15"/>
      <c r="N34" s="15"/>
      <c r="O34" s="15"/>
      <c r="P34" s="15"/>
      <c r="Q34" s="15"/>
      <c r="R34" s="15"/>
      <c r="S34" s="15"/>
      <c r="T34" s="15"/>
      <c r="U34" s="15"/>
      <c r="V34" s="15"/>
      <c r="W34" s="15"/>
    </row>
    <row r="35" spans="1:23" ht="56.25" customHeight="1">
      <c r="A35" s="15"/>
      <c r="B35" s="15"/>
      <c r="C35" s="15"/>
      <c r="D35" s="15"/>
      <c r="E35" s="15"/>
      <c r="F35" s="15"/>
      <c r="G35" s="15"/>
      <c r="H35" s="15"/>
      <c r="I35" s="15"/>
      <c r="J35" s="15"/>
      <c r="K35" s="15"/>
      <c r="L35" s="15"/>
      <c r="M35" s="15"/>
      <c r="N35" s="15"/>
      <c r="O35" s="15"/>
      <c r="P35" s="15"/>
      <c r="Q35" s="15"/>
      <c r="R35" s="15"/>
      <c r="S35" s="15"/>
      <c r="T35" s="15"/>
      <c r="U35" s="15"/>
      <c r="V35" s="15"/>
      <c r="W35" s="15"/>
    </row>
    <row r="36" spans="1:23" ht="56.25" customHeight="1">
      <c r="A36" s="15"/>
      <c r="B36" s="15"/>
      <c r="C36" s="15"/>
      <c r="D36" s="15"/>
      <c r="E36" s="15"/>
      <c r="F36" s="15"/>
      <c r="G36" s="15"/>
      <c r="H36" s="15"/>
      <c r="I36" s="15"/>
      <c r="J36" s="15"/>
      <c r="K36" s="15"/>
      <c r="L36" s="15"/>
      <c r="M36" s="15"/>
      <c r="N36" s="15"/>
      <c r="O36" s="15"/>
      <c r="P36" s="15"/>
      <c r="Q36" s="15"/>
      <c r="R36" s="15"/>
      <c r="S36" s="15"/>
      <c r="T36" s="15"/>
      <c r="U36" s="15"/>
      <c r="V36" s="15"/>
      <c r="W36" s="15"/>
    </row>
    <row r="37" spans="1:23" ht="56.25" customHeight="1">
      <c r="A37" s="15"/>
      <c r="B37" s="15"/>
      <c r="C37" s="15"/>
      <c r="D37" s="15"/>
      <c r="E37" s="15"/>
      <c r="F37" s="15"/>
      <c r="G37" s="15"/>
      <c r="H37" s="15"/>
      <c r="I37" s="15"/>
      <c r="J37" s="15"/>
      <c r="K37" s="15"/>
      <c r="L37" s="15"/>
      <c r="M37" s="15"/>
      <c r="N37" s="15"/>
      <c r="O37" s="15"/>
      <c r="P37" s="15"/>
      <c r="Q37" s="15"/>
      <c r="R37" s="15"/>
      <c r="S37" s="15"/>
      <c r="T37" s="15"/>
      <c r="U37" s="15"/>
      <c r="V37" s="15"/>
      <c r="W37" s="15"/>
    </row>
    <row r="38" spans="1:23" ht="56.25" customHeight="1">
      <c r="A38" s="15"/>
      <c r="B38" s="15"/>
      <c r="C38" s="15"/>
      <c r="D38" s="15"/>
      <c r="E38" s="15"/>
      <c r="F38" s="15"/>
      <c r="G38" s="15"/>
      <c r="H38" s="15"/>
      <c r="I38" s="15"/>
      <c r="J38" s="15"/>
      <c r="K38" s="15"/>
      <c r="L38" s="15"/>
      <c r="M38" s="15"/>
      <c r="N38" s="15"/>
      <c r="O38" s="15"/>
      <c r="P38" s="15"/>
      <c r="Q38" s="15"/>
      <c r="R38" s="15"/>
      <c r="S38" s="15"/>
      <c r="T38" s="15"/>
      <c r="U38" s="15"/>
      <c r="V38" s="15"/>
      <c r="W38" s="15"/>
    </row>
    <row r="39" spans="1:23" ht="56.25" customHeight="1">
      <c r="A39" s="15"/>
      <c r="B39" s="15"/>
      <c r="C39" s="15"/>
      <c r="D39" s="15"/>
      <c r="E39" s="15"/>
      <c r="F39" s="15"/>
      <c r="G39" s="15"/>
      <c r="H39" s="15"/>
      <c r="I39" s="15"/>
      <c r="J39" s="15"/>
      <c r="K39" s="15"/>
      <c r="L39" s="15"/>
      <c r="M39" s="15"/>
      <c r="N39" s="15"/>
      <c r="O39" s="15"/>
      <c r="P39" s="15"/>
      <c r="Q39" s="15"/>
      <c r="R39" s="15"/>
      <c r="S39" s="15"/>
      <c r="T39" s="15"/>
      <c r="U39" s="15"/>
      <c r="V39" s="15"/>
      <c r="W39" s="15"/>
    </row>
    <row r="40" spans="1:23" ht="56.25" customHeight="1">
      <c r="A40" s="15"/>
      <c r="B40" s="15"/>
      <c r="C40" s="15"/>
      <c r="D40" s="15"/>
      <c r="E40" s="15"/>
      <c r="F40" s="15"/>
      <c r="G40" s="15"/>
      <c r="H40" s="15"/>
      <c r="I40" s="15"/>
      <c r="J40" s="15"/>
      <c r="K40" s="15"/>
      <c r="L40" s="15"/>
      <c r="M40" s="15"/>
      <c r="N40" s="15"/>
      <c r="O40" s="15"/>
      <c r="P40" s="15"/>
      <c r="Q40" s="15"/>
      <c r="R40" s="15"/>
      <c r="S40" s="15"/>
      <c r="T40" s="15"/>
      <c r="U40" s="15"/>
      <c r="V40" s="15"/>
      <c r="W40" s="15"/>
    </row>
    <row r="41" spans="1:23" ht="56.25" customHeight="1">
      <c r="A41" s="15"/>
      <c r="B41" s="15"/>
      <c r="C41" s="15"/>
      <c r="D41" s="15"/>
      <c r="E41" s="15"/>
      <c r="F41" s="15"/>
      <c r="G41" s="15"/>
      <c r="H41" s="15"/>
      <c r="I41" s="15"/>
      <c r="J41" s="15"/>
      <c r="K41" s="15"/>
      <c r="L41" s="15"/>
      <c r="M41" s="15"/>
      <c r="N41" s="15"/>
      <c r="O41" s="15"/>
      <c r="P41" s="15"/>
      <c r="Q41" s="15"/>
      <c r="R41" s="15"/>
      <c r="S41" s="15"/>
      <c r="T41" s="15"/>
      <c r="U41" s="15"/>
      <c r="V41" s="15"/>
      <c r="W41" s="15"/>
    </row>
    <row r="42" spans="1:23" ht="56.25" customHeight="1">
      <c r="A42" s="15"/>
      <c r="B42" s="15"/>
      <c r="C42" s="15"/>
      <c r="D42" s="15"/>
      <c r="E42" s="15"/>
      <c r="F42" s="15"/>
      <c r="G42" s="15"/>
      <c r="H42" s="15"/>
      <c r="I42" s="15"/>
      <c r="J42" s="15"/>
      <c r="K42" s="15"/>
      <c r="L42" s="15"/>
      <c r="M42" s="15"/>
      <c r="N42" s="15"/>
      <c r="O42" s="15"/>
      <c r="P42" s="15"/>
      <c r="Q42" s="15"/>
      <c r="R42" s="15"/>
      <c r="S42" s="15"/>
      <c r="T42" s="15"/>
      <c r="U42" s="15"/>
      <c r="V42" s="15"/>
      <c r="W42" s="15"/>
    </row>
    <row r="43" spans="1:23" ht="56.25" customHeight="1">
      <c r="A43" s="15"/>
      <c r="B43" s="15"/>
      <c r="C43" s="15"/>
      <c r="D43" s="15"/>
      <c r="E43" s="15"/>
      <c r="F43" s="15"/>
      <c r="G43" s="15"/>
      <c r="H43" s="15"/>
      <c r="I43" s="15"/>
      <c r="J43" s="15"/>
      <c r="K43" s="15"/>
      <c r="L43" s="15"/>
      <c r="M43" s="15"/>
      <c r="N43" s="15"/>
      <c r="O43" s="15"/>
      <c r="P43" s="15"/>
      <c r="Q43" s="15"/>
      <c r="R43" s="15"/>
      <c r="S43" s="15"/>
      <c r="T43" s="15"/>
      <c r="U43" s="15"/>
      <c r="V43" s="15"/>
      <c r="W43" s="15"/>
    </row>
    <row r="44" spans="1:23" ht="56.25" customHeight="1">
      <c r="A44" s="15"/>
      <c r="B44" s="15"/>
      <c r="C44" s="15"/>
      <c r="D44" s="15"/>
      <c r="E44" s="15"/>
      <c r="F44" s="15"/>
      <c r="G44" s="15"/>
      <c r="H44" s="15"/>
      <c r="I44" s="15"/>
      <c r="J44" s="15"/>
      <c r="K44" s="15"/>
      <c r="L44" s="15"/>
      <c r="M44" s="15"/>
      <c r="N44" s="15"/>
      <c r="O44" s="15"/>
      <c r="P44" s="15"/>
      <c r="Q44" s="15"/>
      <c r="R44" s="15"/>
      <c r="S44" s="15"/>
      <c r="T44" s="15"/>
      <c r="U44" s="15"/>
      <c r="V44" s="15"/>
      <c r="W44" s="15"/>
    </row>
    <row r="45" spans="1:23" ht="56.25" customHeight="1">
      <c r="A45" s="15"/>
      <c r="B45" s="15"/>
      <c r="C45" s="15"/>
      <c r="D45" s="15"/>
      <c r="E45" s="15"/>
      <c r="F45" s="15"/>
      <c r="G45" s="15"/>
      <c r="H45" s="15"/>
      <c r="I45" s="15"/>
      <c r="J45" s="15"/>
      <c r="K45" s="15"/>
      <c r="L45" s="15"/>
      <c r="M45" s="15"/>
      <c r="N45" s="15"/>
      <c r="O45" s="15"/>
      <c r="P45" s="15"/>
      <c r="Q45" s="15"/>
      <c r="R45" s="15"/>
      <c r="S45" s="15"/>
      <c r="T45" s="15"/>
      <c r="U45" s="15"/>
      <c r="V45" s="15"/>
      <c r="W45" s="15"/>
    </row>
    <row r="46" spans="1:23" ht="56.25" customHeight="1">
      <c r="A46" s="15"/>
      <c r="B46" s="15"/>
      <c r="C46" s="15"/>
      <c r="D46" s="15"/>
      <c r="E46" s="15"/>
      <c r="F46" s="15"/>
      <c r="G46" s="15"/>
      <c r="H46" s="15"/>
      <c r="I46" s="15"/>
      <c r="J46" s="15"/>
      <c r="K46" s="15"/>
      <c r="L46" s="15"/>
      <c r="M46" s="15"/>
      <c r="N46" s="15"/>
      <c r="O46" s="15"/>
      <c r="P46" s="15"/>
      <c r="Q46" s="15"/>
      <c r="R46" s="15"/>
      <c r="S46" s="15"/>
      <c r="T46" s="15"/>
      <c r="U46" s="15"/>
      <c r="V46" s="15"/>
      <c r="W46" s="15"/>
    </row>
    <row r="47" spans="1:23" ht="56.25" customHeight="1">
      <c r="A47" s="15"/>
      <c r="B47" s="15"/>
      <c r="C47" s="15"/>
      <c r="D47" s="15"/>
      <c r="E47" s="15"/>
      <c r="F47" s="15"/>
      <c r="G47" s="15"/>
      <c r="H47" s="15"/>
      <c r="I47" s="15"/>
      <c r="J47" s="15"/>
      <c r="K47" s="15"/>
      <c r="L47" s="15"/>
      <c r="M47" s="15"/>
      <c r="N47" s="15"/>
      <c r="O47" s="15"/>
      <c r="P47" s="15"/>
      <c r="Q47" s="15"/>
      <c r="R47" s="15"/>
      <c r="S47" s="15"/>
      <c r="T47" s="15"/>
      <c r="U47" s="15"/>
      <c r="V47" s="15"/>
      <c r="W47" s="15"/>
    </row>
    <row r="48" spans="1:23" ht="56.25" customHeight="1">
      <c r="A48" s="15"/>
      <c r="B48" s="15"/>
      <c r="C48" s="15"/>
      <c r="D48" s="15"/>
      <c r="E48" s="15"/>
      <c r="F48" s="15"/>
      <c r="G48" s="15"/>
      <c r="H48" s="15"/>
      <c r="I48" s="15"/>
      <c r="J48" s="15"/>
      <c r="K48" s="15"/>
      <c r="L48" s="15"/>
      <c r="M48" s="15"/>
      <c r="N48" s="15"/>
      <c r="O48" s="15"/>
      <c r="P48" s="15"/>
      <c r="Q48" s="15"/>
      <c r="R48" s="15"/>
      <c r="S48" s="15"/>
      <c r="T48" s="15"/>
      <c r="U48" s="15"/>
      <c r="V48" s="15"/>
      <c r="W48" s="15"/>
    </row>
    <row r="49" spans="1:23" ht="56.25" customHeight="1">
      <c r="A49" s="15"/>
      <c r="B49" s="15"/>
      <c r="C49" s="15"/>
      <c r="D49" s="15"/>
      <c r="E49" s="15"/>
      <c r="F49" s="15"/>
      <c r="G49" s="15"/>
      <c r="H49" s="15"/>
      <c r="I49" s="15"/>
      <c r="J49" s="15"/>
      <c r="K49" s="15"/>
      <c r="L49" s="15"/>
      <c r="M49" s="15"/>
      <c r="N49" s="15"/>
      <c r="O49" s="15"/>
      <c r="P49" s="15"/>
      <c r="Q49" s="15"/>
      <c r="R49" s="15"/>
      <c r="S49" s="15"/>
      <c r="T49" s="15"/>
      <c r="U49" s="15"/>
      <c r="V49" s="15"/>
      <c r="W49" s="15"/>
    </row>
    <row r="50" spans="1:23" ht="56.25" customHeight="1">
      <c r="A50" s="15"/>
      <c r="B50" s="15"/>
      <c r="C50" s="15"/>
      <c r="D50" s="15"/>
      <c r="E50" s="15"/>
      <c r="F50" s="15"/>
      <c r="G50" s="15"/>
      <c r="H50" s="15"/>
      <c r="I50" s="15"/>
      <c r="J50" s="15"/>
      <c r="K50" s="15"/>
      <c r="L50" s="15"/>
      <c r="M50" s="15"/>
      <c r="N50" s="15"/>
      <c r="O50" s="15"/>
      <c r="P50" s="15"/>
      <c r="Q50" s="15"/>
      <c r="R50" s="15"/>
      <c r="S50" s="15"/>
      <c r="T50" s="15"/>
      <c r="U50" s="15"/>
      <c r="V50" s="15"/>
      <c r="W50" s="15"/>
    </row>
    <row r="51" spans="1:23" ht="56.25" customHeight="1">
      <c r="A51" s="15"/>
      <c r="B51" s="15"/>
      <c r="C51" s="15"/>
      <c r="D51" s="15"/>
      <c r="E51" s="15"/>
      <c r="F51" s="15"/>
      <c r="G51" s="15"/>
      <c r="H51" s="15"/>
      <c r="I51" s="15"/>
      <c r="J51" s="15"/>
      <c r="K51" s="15"/>
      <c r="L51" s="15"/>
      <c r="M51" s="15"/>
      <c r="N51" s="15"/>
      <c r="O51" s="15"/>
      <c r="P51" s="15"/>
      <c r="Q51" s="15"/>
      <c r="R51" s="15"/>
      <c r="S51" s="15"/>
      <c r="T51" s="15"/>
      <c r="U51" s="15"/>
      <c r="V51" s="15"/>
      <c r="W51" s="15"/>
    </row>
    <row r="52" spans="1:23" ht="56.25" customHeight="1">
      <c r="A52" s="15"/>
      <c r="B52" s="15"/>
      <c r="C52" s="15"/>
      <c r="D52" s="15"/>
      <c r="E52" s="15"/>
      <c r="F52" s="15"/>
      <c r="G52" s="15"/>
      <c r="H52" s="15"/>
      <c r="I52" s="15"/>
      <c r="J52" s="15"/>
      <c r="K52" s="15"/>
      <c r="L52" s="15"/>
      <c r="M52" s="15"/>
      <c r="N52" s="15"/>
      <c r="O52" s="15"/>
      <c r="P52" s="15"/>
      <c r="Q52" s="15"/>
      <c r="R52" s="15"/>
      <c r="S52" s="15"/>
      <c r="T52" s="15"/>
      <c r="U52" s="15"/>
      <c r="V52" s="15"/>
      <c r="W52" s="15"/>
    </row>
    <row r="53" spans="1:23" ht="56.25" customHeight="1">
      <c r="A53" s="15"/>
      <c r="B53" s="15"/>
      <c r="C53" s="15"/>
      <c r="D53" s="15"/>
      <c r="E53" s="15"/>
      <c r="F53" s="15"/>
      <c r="G53" s="15"/>
      <c r="H53" s="15"/>
      <c r="I53" s="15"/>
      <c r="J53" s="15"/>
      <c r="K53" s="15"/>
      <c r="L53" s="15"/>
      <c r="M53" s="15"/>
      <c r="N53" s="15"/>
      <c r="O53" s="15"/>
      <c r="P53" s="15"/>
      <c r="Q53" s="15"/>
      <c r="R53" s="15"/>
      <c r="S53" s="15"/>
      <c r="T53" s="15"/>
      <c r="U53" s="15"/>
      <c r="V53" s="15"/>
      <c r="W53" s="15"/>
    </row>
    <row r="54" spans="1:23" ht="56.25" customHeight="1">
      <c r="A54" s="15"/>
      <c r="B54" s="15"/>
      <c r="C54" s="15"/>
      <c r="D54" s="15"/>
      <c r="E54" s="15"/>
      <c r="F54" s="15"/>
      <c r="G54" s="15"/>
      <c r="H54" s="15"/>
      <c r="I54" s="15"/>
      <c r="J54" s="15"/>
      <c r="K54" s="15"/>
      <c r="L54" s="15"/>
      <c r="M54" s="15"/>
      <c r="N54" s="15"/>
      <c r="O54" s="15"/>
      <c r="P54" s="15"/>
      <c r="Q54" s="15"/>
      <c r="R54" s="15"/>
      <c r="S54" s="15"/>
      <c r="T54" s="15"/>
      <c r="U54" s="15"/>
      <c r="V54" s="15"/>
      <c r="W54" s="15"/>
    </row>
    <row r="55" spans="1:23" ht="56.25" customHeight="1">
      <c r="A55" s="15"/>
      <c r="B55" s="15"/>
      <c r="C55" s="15"/>
      <c r="D55" s="15"/>
      <c r="E55" s="15"/>
      <c r="F55" s="15"/>
      <c r="G55" s="15"/>
      <c r="H55" s="15"/>
      <c r="I55" s="15"/>
      <c r="J55" s="15"/>
      <c r="K55" s="15"/>
      <c r="L55" s="15"/>
      <c r="M55" s="15"/>
      <c r="N55" s="15"/>
      <c r="O55" s="15"/>
      <c r="P55" s="15"/>
      <c r="Q55" s="15"/>
      <c r="R55" s="15"/>
      <c r="S55" s="15"/>
      <c r="T55" s="15"/>
      <c r="U55" s="15"/>
      <c r="V55" s="15"/>
      <c r="W55" s="15"/>
    </row>
    <row r="56" spans="1:23" ht="56.25" customHeight="1">
      <c r="A56" s="15"/>
      <c r="B56" s="15"/>
      <c r="C56" s="15"/>
      <c r="D56" s="15"/>
      <c r="E56" s="15"/>
      <c r="F56" s="15"/>
      <c r="G56" s="15"/>
      <c r="H56" s="15"/>
      <c r="I56" s="15"/>
      <c r="J56" s="15"/>
      <c r="K56" s="15"/>
      <c r="L56" s="15"/>
      <c r="M56" s="15"/>
      <c r="N56" s="15"/>
      <c r="O56" s="15"/>
      <c r="P56" s="15"/>
      <c r="Q56" s="15"/>
      <c r="R56" s="15"/>
      <c r="S56" s="15"/>
      <c r="T56" s="15"/>
      <c r="U56" s="15"/>
      <c r="V56" s="15"/>
      <c r="W56" s="15"/>
    </row>
    <row r="57" spans="1:23" ht="56.25" customHeight="1">
      <c r="A57" s="15"/>
      <c r="B57" s="15"/>
      <c r="C57" s="15"/>
      <c r="D57" s="15"/>
      <c r="E57" s="15"/>
      <c r="F57" s="15"/>
      <c r="G57" s="15"/>
      <c r="H57" s="15"/>
      <c r="I57" s="15"/>
      <c r="J57" s="15"/>
      <c r="K57" s="15"/>
      <c r="L57" s="15"/>
      <c r="M57" s="15"/>
      <c r="N57" s="15"/>
      <c r="O57" s="15"/>
      <c r="P57" s="15"/>
      <c r="Q57" s="15"/>
      <c r="R57" s="15"/>
      <c r="S57" s="15"/>
      <c r="T57" s="15"/>
      <c r="U57" s="15"/>
      <c r="V57" s="15"/>
      <c r="W57" s="15"/>
    </row>
    <row r="58" spans="1:23" ht="56.25" customHeight="1">
      <c r="A58" s="15"/>
      <c r="B58" s="15"/>
      <c r="C58" s="15"/>
      <c r="D58" s="15"/>
      <c r="E58" s="15"/>
      <c r="F58" s="15"/>
      <c r="G58" s="15"/>
      <c r="H58" s="15"/>
      <c r="I58" s="15"/>
      <c r="J58" s="15"/>
      <c r="K58" s="15"/>
      <c r="L58" s="15"/>
      <c r="M58" s="15"/>
      <c r="N58" s="15"/>
      <c r="O58" s="15"/>
      <c r="P58" s="15"/>
      <c r="Q58" s="15"/>
      <c r="R58" s="15"/>
      <c r="S58" s="15"/>
      <c r="T58" s="15"/>
      <c r="U58" s="15"/>
      <c r="V58" s="15"/>
      <c r="W58" s="15"/>
    </row>
    <row r="59" spans="1:23" ht="56.25" customHeight="1">
      <c r="A59" s="15"/>
      <c r="B59" s="15"/>
      <c r="C59" s="15"/>
      <c r="D59" s="15"/>
      <c r="E59" s="15"/>
      <c r="F59" s="15"/>
      <c r="G59" s="15"/>
      <c r="H59" s="15"/>
      <c r="I59" s="15"/>
      <c r="J59" s="15"/>
      <c r="K59" s="15"/>
      <c r="L59" s="15"/>
      <c r="M59" s="15"/>
      <c r="N59" s="15"/>
      <c r="O59" s="15"/>
      <c r="P59" s="15"/>
      <c r="Q59" s="15"/>
      <c r="R59" s="15"/>
      <c r="S59" s="15"/>
      <c r="T59" s="15"/>
      <c r="U59" s="15"/>
      <c r="V59" s="15"/>
      <c r="W59" s="15"/>
    </row>
    <row r="60" spans="1:23" ht="56.25" customHeight="1">
      <c r="A60" s="15"/>
      <c r="B60" s="15"/>
      <c r="C60" s="15"/>
      <c r="D60" s="15"/>
      <c r="E60" s="15"/>
      <c r="F60" s="15"/>
      <c r="G60" s="15"/>
      <c r="H60" s="15"/>
      <c r="I60" s="15"/>
      <c r="J60" s="15"/>
      <c r="K60" s="15"/>
      <c r="L60" s="15"/>
      <c r="M60" s="15"/>
      <c r="N60" s="15"/>
      <c r="O60" s="15"/>
      <c r="P60" s="15"/>
      <c r="Q60" s="15"/>
      <c r="R60" s="15"/>
      <c r="S60" s="15"/>
      <c r="T60" s="15"/>
      <c r="U60" s="15"/>
      <c r="V60" s="15"/>
      <c r="W60" s="15"/>
    </row>
    <row r="61" spans="1:23" ht="56.25" customHeight="1">
      <c r="A61" s="15"/>
      <c r="B61" s="15"/>
      <c r="C61" s="15"/>
      <c r="D61" s="15"/>
      <c r="E61" s="15"/>
      <c r="F61" s="15"/>
      <c r="G61" s="15"/>
      <c r="H61" s="15"/>
      <c r="I61" s="15"/>
      <c r="J61" s="15"/>
      <c r="K61" s="15"/>
      <c r="L61" s="15"/>
      <c r="M61" s="15"/>
      <c r="N61" s="15"/>
      <c r="O61" s="15"/>
      <c r="P61" s="15"/>
      <c r="Q61" s="15"/>
      <c r="R61" s="15"/>
      <c r="S61" s="15"/>
      <c r="T61" s="15"/>
      <c r="U61" s="15"/>
      <c r="V61" s="15"/>
      <c r="W61" s="15"/>
    </row>
    <row r="62" spans="1:23" ht="56.25" customHeight="1">
      <c r="A62" s="15"/>
      <c r="B62" s="15"/>
      <c r="C62" s="15"/>
      <c r="D62" s="15"/>
      <c r="E62" s="15"/>
      <c r="F62" s="15"/>
      <c r="G62" s="15"/>
      <c r="H62" s="15"/>
      <c r="I62" s="15"/>
      <c r="J62" s="15"/>
      <c r="K62" s="15"/>
      <c r="L62" s="15"/>
      <c r="M62" s="15"/>
      <c r="N62" s="15"/>
      <c r="O62" s="15"/>
      <c r="P62" s="15"/>
      <c r="Q62" s="15"/>
      <c r="R62" s="15"/>
      <c r="S62" s="15"/>
      <c r="T62" s="15"/>
      <c r="U62" s="15"/>
      <c r="V62" s="15"/>
      <c r="W62" s="15"/>
    </row>
    <row r="63" spans="1:23" ht="56.25" customHeight="1">
      <c r="A63" s="15"/>
      <c r="B63" s="15"/>
      <c r="C63" s="15"/>
      <c r="D63" s="15"/>
      <c r="E63" s="15"/>
      <c r="F63" s="15"/>
      <c r="G63" s="15"/>
      <c r="H63" s="15"/>
      <c r="I63" s="15"/>
      <c r="J63" s="15"/>
      <c r="K63" s="15"/>
      <c r="L63" s="15"/>
      <c r="M63" s="15"/>
      <c r="N63" s="15"/>
      <c r="O63" s="15"/>
      <c r="P63" s="15"/>
      <c r="Q63" s="15"/>
      <c r="R63" s="15"/>
      <c r="S63" s="15"/>
      <c r="T63" s="15"/>
      <c r="U63" s="15"/>
      <c r="V63" s="15"/>
      <c r="W63" s="15"/>
    </row>
    <row r="64" spans="1:23" ht="56.25"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6.25"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6.25"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6.25"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6.25"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6.25"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6.25"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6.25"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6.25"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6.25"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6.25"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6.25"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6.25"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6.25"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6.25"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6.25"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6.25"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6.25"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6.25"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6.25"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6.25"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6.25"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6.25"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6.25"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6.25"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6.25"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6.25"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6.25"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6.25"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6.25"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6.25"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6.25"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6.25"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6.25"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6.25"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6.25"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6.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6.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6.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6.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6.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6.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6.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6.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6.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6.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6.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6.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6.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6.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6.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6.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6.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6.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6.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6.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6.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6.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6.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6.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6.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6.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6.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6.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6.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6.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6.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6.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6.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6.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6.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6.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6.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6.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6.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6.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6.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6.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6.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6.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6.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6.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6.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6.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6.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6.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6.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6.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6.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6.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6.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6.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6.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6.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6.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6.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6.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6.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6.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6.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6.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6.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6.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6.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6.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6.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6.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6.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6.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6.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6.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6.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6.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6.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6.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6.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6.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6.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6.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6.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6.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6.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6.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6.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6.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6.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6.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6.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6.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6.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6.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6.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6.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6.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6.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6.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6.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6.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6.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6.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6.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6.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6.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6.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6.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6.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6.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6.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6.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6.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6.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6.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6.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6.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6.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6.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6.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6.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6.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6.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6.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6.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6.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6.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6.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6.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6.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6.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6.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6.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6.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6.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6.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6.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6.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6.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6.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6.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6.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6.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6.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6.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6.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6.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6.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6.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6.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6.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6.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6.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6.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6.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6.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6.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6.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6.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6.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6.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6.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6.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6.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6.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6.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6.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6.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6.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6.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6.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6.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6.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6.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6.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6.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6.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6.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6.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6.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6.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6.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6.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6.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6.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6.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6.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6.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6.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6.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6.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6.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6.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6.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6.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6.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6.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6.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6.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6.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6.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6.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6.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6.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6.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6.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6.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6.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6.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6.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6.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6.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6.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6.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6.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6.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6.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6.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6.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6.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6.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6.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6.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6.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6.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6.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6.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6.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6.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6.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6.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6.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6.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6.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6.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6.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6.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6.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6.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6.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6.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6.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6.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6.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6.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6.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6.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6.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6.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6.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6.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6.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6.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6.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6.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6.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6.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6.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6.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6.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6.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6.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6.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6.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6.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6.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6.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6.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6.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6.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6.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6.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6.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6.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6.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6.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6.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6.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6.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6.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6.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6.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6.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6.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6.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6.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6.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6.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6.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6.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6.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6.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6.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6.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6.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6.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6.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6.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6.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6.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6.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6.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6.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6.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6.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6.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6.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6.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6.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6.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6.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6.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6.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6.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6.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6.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6.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6.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6.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6.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6.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6.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6.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6.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6.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6.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6.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6.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6.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6.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6.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6.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6.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6.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6.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6.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6.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6.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6.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6.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6.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6.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6.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6.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6.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6.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6.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6.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6.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6.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6.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6.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6.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6.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6.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6.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6.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6.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6.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6.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6.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6.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6.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6.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6.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6.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6.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6.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6.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6.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6.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6.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6.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6.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6.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6.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6.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6.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6.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6.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6.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6.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6.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6.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6.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6.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6.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6.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6.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6.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6.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6.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6.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6.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6.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6.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6.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6.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6.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6.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6.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6.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6.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6.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6.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6.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6.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6.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6.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6.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6.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6.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6.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6.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6.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6.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6.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6.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6.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6.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6.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6.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6.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6.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6.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6.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6.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6.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6.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6.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6.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6.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6.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6.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6.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6.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6.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6.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6.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6.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6.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6.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6.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6.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6.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6.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6.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6.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6.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6.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6.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6.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6.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6.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6.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6.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6.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6.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6.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6.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6.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6.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6.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6.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6.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6.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6.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6.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6.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6.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6.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6.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6.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6.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6.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6.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6.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6.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6.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6.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6.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6.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6.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6.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6.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6.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6.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6.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6.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6.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6.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6.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6.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6.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6.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6.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6.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6.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6.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6.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6.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6.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6.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6.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6.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6.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6.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6.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6.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6.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6.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6.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6.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6.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6.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6.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6.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6.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6.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6.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6.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6.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6.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6.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6.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6.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6.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6.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6.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6.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6.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6.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6.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6.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6.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6.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6.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6.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6.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6.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6.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6.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6.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6.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6.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6.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6.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6.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6.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6.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6.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6.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6.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6.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6.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6.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6.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6.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6.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6.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6.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6.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6.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6.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6.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6.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6.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6.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6.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6.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6.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6.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6.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6.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6.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6.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6.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6.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6.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6.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6.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6.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6.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6.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6.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6.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6.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6.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6.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6.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6.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6.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6.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6.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6.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6.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6.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6.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6.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6.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6.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6.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6.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6.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6.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6.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6.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6.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6.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6.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6.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6.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6.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6.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6.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6.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6.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6.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6.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6.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6.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6.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6.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6.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6.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6.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6.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6.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6.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6.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6.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6.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6.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6.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6.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6.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6.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6.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6.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6.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6.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6.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6.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6.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6.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6.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6.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6.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6.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6.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6.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6.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6.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6.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6.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6.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6.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6.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6.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6.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6.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6.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6.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6.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6.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6.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6.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6.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6.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6.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6.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6.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6.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6.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6.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6.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6.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6.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6.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6.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6.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6.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6.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6.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6.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6.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6.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6.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6.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6.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6.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6.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6.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6.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6.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6.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6.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6.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6.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6.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6.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6.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6.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6.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6.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6.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6.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6.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6.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6.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6.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6.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6.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6.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6.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6.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6.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6.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6.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6.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6.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6.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6.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6.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6.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6.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6.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6.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6.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6.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6.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6.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6.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6.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6.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6.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6.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6.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6.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6.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6.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6.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6.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6.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6.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6.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6.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6.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6.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6.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6.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6.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6.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6.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6.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6.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6.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6.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6.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6.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6.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6.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6.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6.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6.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6.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6.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6.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6.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6.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6.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6.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6.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6.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6.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6.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6.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6.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6.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6.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6.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6.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6.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6.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6.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6.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6.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6.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6.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6.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6.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6.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6.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6.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6.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6.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6.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6.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6.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6.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6.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6.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6.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6.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6.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6.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6.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6.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6.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6.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6.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6.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6.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6.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6.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6.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6.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6.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6.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6.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6.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6.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6.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6.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6.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6.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6.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6.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6.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6.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6.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6.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6.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6.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6.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6.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6.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6.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6.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6.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6.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6.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6.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6.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6.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6.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6.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6.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6.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6.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6.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6.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6.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6.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6.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6.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6.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6.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6.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6.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6.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6.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6.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6.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6.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6.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6.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6.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6.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6.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6.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6.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6.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6.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6.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6.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6.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6.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6.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6.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6.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6.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6.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6.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6.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6.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6.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6.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6.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6.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6.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6.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6.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6.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6.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6.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6.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6.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6.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6.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sheetData>
  <mergeCells count="1">
    <mergeCell ref="A1:C1"/>
  </mergeCells>
  <hyperlinks>
    <hyperlink ref="B3" r:id="rId1" display="http://www.parlamento.it/parlam/leggi/98431l.htm"/>
    <hyperlink ref="C3" r:id="rId2" display="http://bur.regione.veneto.it/BurvServices/Pubblica/DettaglioDgr.aspx?id=306938"/>
    <hyperlink ref="B4" r:id="rId3" display="http://www.consiglioveneto.it/crvportal/leggi/1996/96lr0010.html?numLegge=10&amp;annoLegge=1996&amp;tipoLegge=Alr"/>
    <hyperlink ref="C4" r:id="rId4" display="http://bur.regione.veneto.it/BurvServices/pubblica/DettaglioDgr.aspx?id=303185"/>
    <hyperlink ref="B5" r:id="rId5" display="http://www.consiglioveneto.it/crvportal/leggi/2008/08lr0001.html?numLegge=1&amp;annoLegge=2008&amp;tipoLegge=Alr"/>
    <hyperlink ref="C5" r:id="rId6" display="http://bur.regione.veneto.it/BurvServices/pubblica/DettaglioDecreto.aspx?id=295256"/>
    <hyperlink ref="B6" r:id="rId7" display="http://www.casaspa.org/internet/Documenti/normativa energetica/D.M. 26.03.2008.pdf"/>
    <hyperlink ref="C6" r:id="rId8" display="http://bur.regione.veneto.it/BurvServices/Pubblica/DettaglioDgr.aspx?id=207937"/>
    <hyperlink ref="B7" r:id="rId9" display="http://www.consiglioveneto.it/crvportal/leggi/2008/08lr0001.html?numLegge=1&amp;annoLegge=2008&amp;tipoLegge=Alr"/>
    <hyperlink ref="C7" r:id="rId10" display="http://bur.regione.veneto.it/BurvServices/Pubblica/DettaglioDgr.aspx?id=210486"/>
    <hyperlink ref="B8" r:id="rId11" display="http://www.consiglioveneto.it/crvportal/leggi/2007/07lr0004.html?numLegge=4&amp;annoLegge=2007&amp;tipoLegge=Alr"/>
    <hyperlink ref="C8" r:id="rId12" display="http://bur.regione.veneto.it/BurvServices/Pubblica/DettaglioDgr.aspx?id=216914"/>
    <hyperlink ref="B9" r:id="rId13" display="http://www.consiglioveneto.it/crvportal/leggi/2003/03lr0003.html?numLegge=3&amp;annoLegge=2003&amp;tipoLegge=Alr"/>
    <hyperlink ref="C9" r:id="rId14" display="http://bur.regione.veneto.it/BurvServices/Pubblica/DettaglioDgr.aspx?id=222495"/>
    <hyperlink ref="B10" r:id="rId15" display="http://www.parlamento.it/parlam/leggi/98431l.htm"/>
    <hyperlink ref="C10" r:id="rId16" display="http://bur.regione.veneto.it/BurvServices/Pubblica/DettaglioDgr.aspx?id=215784"/>
    <hyperlink ref="B11" r:id="rId17" display="http://www.parlamento.it/parlam/leggi/98431l.htm"/>
    <hyperlink ref="C11" r:id="rId18" display="http://bur.regione.veneto.it/BurvServices/Pubblica/DettaglioDgr.aspx?id=215784"/>
    <hyperlink ref="B12" r:id="rId19" display="http://www.parlamento.it/parlam/leggi/98431l.htm"/>
    <hyperlink ref="C12" r:id="rId20" display="http://bur.regione.veneto.it/BurvServices/Pubblica/DettaglioDgr.aspx?id=215784"/>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1000"/>
  <sheetViews>
    <sheetView workbookViewId="0">
      <selection sqref="A1:C1"/>
    </sheetView>
  </sheetViews>
  <sheetFormatPr defaultColWidth="46.85546875" defaultRowHeight="56.25" customHeight="1"/>
  <sheetData>
    <row r="1" spans="1:3" ht="45" customHeight="1">
      <c r="A1" s="50" t="s">
        <v>131</v>
      </c>
      <c r="B1" s="51"/>
      <c r="C1" s="51"/>
    </row>
    <row r="2" spans="1:3" ht="56.25" customHeight="1">
      <c r="A2" s="1" t="s">
        <v>1</v>
      </c>
      <c r="B2" s="2" t="s">
        <v>2</v>
      </c>
      <c r="C2" s="2" t="s">
        <v>3</v>
      </c>
    </row>
    <row r="3" spans="1:3" ht="56.25" customHeight="1">
      <c r="A3" s="16" t="s">
        <v>132</v>
      </c>
      <c r="B3" s="4" t="str">
        <f>HYPERLINK("http://www.normattiva.it/favicon.ico","Legge n. 662 del 23/12/96. Accordo di Programma Quadro in materia di e-Government e Società dell’Informazione nella Regione del Veneto sottoscritto in data 28/09/04")</f>
        <v>Legge n. 662 del 23/12/96. Accordo di Programma Quadro in materia di e-Government e Società dell’Informazione nella Regione del Veneto sottoscritto in data 28/09/04</v>
      </c>
      <c r="C3" s="4" t="str">
        <f>HYPERLINK("http://bur.regione.veneto.it/BurvServices/Pubblica/DettaglioDgr.aspx?id=291256","Bur n. 14 del 06 febbraio 2015
Dgr. n. 67 del 27 gennaio 2015")</f>
        <v>Bur n. 14 del 06 febbraio 2015
Dgr. n. 67 del 27 gennaio 2015</v>
      </c>
    </row>
    <row r="4" spans="1:3" ht="56.25" customHeight="1">
      <c r="A4" s="16" t="s">
        <v>133</v>
      </c>
      <c r="B4" s="4" t="str">
        <f>HYPERLINK("http://www.regione.veneto.it/web/programmi-comunitari/documenti-di-programmazione","Programma Operativo Regionale (POR) parte FESR, Regione del Veneto, Programmazione 2007-2013, approvato con Decisione CE (2007) n. 4247 del 07/09/07; Reg.to CEE 1083/2006 e il Reg.to CEE 1828/2006.")</f>
        <v>Programma Operativo Regionale (POR) parte FESR, Regione del Veneto, Programmazione 2007-2013, approvato con Decisione CE (2007) n. 4247 del 07/09/07; Reg.to CEE 1083/2006 e il Reg.to CEE 1828/2006.</v>
      </c>
      <c r="C4" s="4" t="str">
        <f>HYPERLINK("http://bur.regione.veneto.it/BurvServices/Pubblica/DettaglioDgr.aspx?id=271555","Bur n. 39 del 11 aprile 2014
Dgr. n. 328 del 25 marzo 2014")</f>
        <v>Bur n. 39 del 11 aprile 2014
Dgr. n. 328 del 25 marzo 2014</v>
      </c>
    </row>
    <row r="5" spans="1:3" ht="56.25" customHeight="1">
      <c r="A5" s="14"/>
      <c r="B5" s="14"/>
      <c r="C5" s="14"/>
    </row>
    <row r="6" spans="1:3" ht="56.25" customHeight="1">
      <c r="A6" s="14"/>
      <c r="B6" s="14"/>
      <c r="C6" s="14"/>
    </row>
    <row r="7" spans="1:3" ht="56.25" customHeight="1">
      <c r="A7" s="14"/>
      <c r="B7" s="14"/>
      <c r="C7" s="14"/>
    </row>
    <row r="8" spans="1:3" ht="56.25" customHeight="1">
      <c r="A8" s="14"/>
      <c r="B8" s="14"/>
      <c r="C8" s="14"/>
    </row>
    <row r="9" spans="1:3" ht="56.25" customHeight="1">
      <c r="A9" s="14"/>
      <c r="B9" s="14"/>
      <c r="C9" s="14"/>
    </row>
    <row r="10" spans="1:3" ht="56.25" customHeight="1">
      <c r="A10" s="14"/>
      <c r="B10" s="14"/>
      <c r="C10" s="14"/>
    </row>
    <row r="11" spans="1:3" ht="56.25" customHeight="1">
      <c r="A11" s="14"/>
      <c r="B11" s="14"/>
      <c r="C11" s="14"/>
    </row>
    <row r="12" spans="1:3" ht="56.25" customHeight="1">
      <c r="A12" s="14"/>
      <c r="B12" s="14"/>
      <c r="C12" s="14"/>
    </row>
    <row r="13" spans="1:3" ht="56.25" customHeight="1">
      <c r="A13" s="14"/>
      <c r="B13" s="14"/>
      <c r="C13" s="14"/>
    </row>
    <row r="14" spans="1:3" ht="56.25" customHeight="1">
      <c r="A14" s="14"/>
      <c r="B14" s="14"/>
      <c r="C14" s="14"/>
    </row>
    <row r="15" spans="1:3" ht="56.25" customHeight="1">
      <c r="A15" s="14"/>
      <c r="B15" s="14"/>
      <c r="C15" s="14"/>
    </row>
    <row r="16" spans="1:3" ht="56.25" customHeight="1">
      <c r="A16" s="14"/>
      <c r="B16" s="14"/>
      <c r="C16" s="14"/>
    </row>
    <row r="17" spans="1:3" ht="56.25" customHeight="1">
      <c r="A17" s="14"/>
      <c r="B17" s="14"/>
      <c r="C17" s="14"/>
    </row>
    <row r="18" spans="1:3" ht="56.25" customHeight="1">
      <c r="A18" s="14"/>
      <c r="B18" s="14"/>
      <c r="C18" s="14"/>
    </row>
    <row r="19" spans="1:3" ht="56.25" customHeight="1">
      <c r="A19" s="14"/>
      <c r="B19" s="14"/>
      <c r="C19" s="14"/>
    </row>
    <row r="20" spans="1:3" ht="56.25" customHeight="1">
      <c r="A20" s="14"/>
      <c r="B20" s="14"/>
      <c r="C20" s="14"/>
    </row>
    <row r="21" spans="1:3" ht="56.25" customHeight="1">
      <c r="A21" s="14"/>
      <c r="B21" s="14"/>
      <c r="C21" s="14"/>
    </row>
    <row r="22" spans="1:3" ht="56.25" customHeight="1">
      <c r="A22" s="14"/>
      <c r="B22" s="14"/>
      <c r="C22" s="14"/>
    </row>
    <row r="23" spans="1:3" ht="56.25" customHeight="1">
      <c r="A23" s="14"/>
      <c r="B23" s="14"/>
      <c r="C23" s="14"/>
    </row>
    <row r="24" spans="1:3" ht="56.25" customHeight="1">
      <c r="A24" s="14"/>
      <c r="B24" s="14"/>
      <c r="C24" s="14"/>
    </row>
    <row r="25" spans="1:3" ht="56.25" customHeight="1">
      <c r="A25" s="14"/>
      <c r="B25" s="14"/>
      <c r="C25" s="14"/>
    </row>
    <row r="26" spans="1:3" ht="56.25" customHeight="1">
      <c r="A26" s="14"/>
      <c r="B26" s="14"/>
      <c r="C26" s="14"/>
    </row>
    <row r="27" spans="1:3" ht="56.25" customHeight="1">
      <c r="A27" s="14"/>
      <c r="B27" s="14"/>
      <c r="C27" s="14"/>
    </row>
    <row r="28" spans="1:3" ht="56.25" customHeight="1">
      <c r="A28" s="14"/>
      <c r="B28" s="14"/>
      <c r="C28" s="14"/>
    </row>
    <row r="29" spans="1:3" ht="56.25" customHeight="1">
      <c r="A29" s="14"/>
      <c r="B29" s="14"/>
      <c r="C29" s="14"/>
    </row>
    <row r="30" spans="1:3" ht="56.25" customHeight="1">
      <c r="A30" s="14"/>
      <c r="B30" s="14"/>
      <c r="C30" s="14"/>
    </row>
    <row r="31" spans="1:3" ht="56.25" customHeight="1">
      <c r="A31" s="14"/>
      <c r="B31" s="14"/>
      <c r="C31" s="14"/>
    </row>
    <row r="32" spans="1:3" ht="56.25" customHeight="1">
      <c r="A32" s="14"/>
      <c r="B32" s="14"/>
      <c r="C32" s="14"/>
    </row>
    <row r="33" spans="1:3" ht="56.25" customHeight="1">
      <c r="A33" s="14"/>
      <c r="B33" s="14"/>
      <c r="C33" s="14"/>
    </row>
    <row r="34" spans="1:3" ht="56.25" customHeight="1">
      <c r="A34" s="14"/>
      <c r="B34" s="14"/>
      <c r="C34" s="14"/>
    </row>
    <row r="35" spans="1:3" ht="56.25" customHeight="1">
      <c r="A35" s="14"/>
      <c r="B35" s="14"/>
      <c r="C35" s="14"/>
    </row>
    <row r="36" spans="1:3" ht="56.25" customHeight="1">
      <c r="A36" s="14"/>
      <c r="B36" s="14"/>
      <c r="C36" s="14"/>
    </row>
    <row r="37" spans="1:3" ht="56.25" customHeight="1">
      <c r="A37" s="14"/>
      <c r="B37" s="14"/>
      <c r="C37" s="14"/>
    </row>
    <row r="38" spans="1:3" ht="56.25" customHeight="1">
      <c r="A38" s="14"/>
      <c r="B38" s="14"/>
      <c r="C38" s="14"/>
    </row>
    <row r="39" spans="1:3" ht="56.25" customHeight="1">
      <c r="A39" s="14"/>
      <c r="B39" s="14"/>
      <c r="C39" s="14"/>
    </row>
    <row r="40" spans="1:3" ht="56.25" customHeight="1">
      <c r="A40" s="14"/>
      <c r="B40" s="14"/>
      <c r="C40" s="14"/>
    </row>
    <row r="41" spans="1:3" ht="56.25" customHeight="1">
      <c r="A41" s="14"/>
      <c r="B41" s="14"/>
      <c r="C41" s="14"/>
    </row>
    <row r="42" spans="1:3" ht="56.25" customHeight="1">
      <c r="A42" s="14"/>
      <c r="B42" s="14"/>
      <c r="C42" s="14"/>
    </row>
    <row r="43" spans="1:3" ht="56.25" customHeight="1">
      <c r="A43" s="14"/>
      <c r="B43" s="14"/>
      <c r="C43" s="14"/>
    </row>
    <row r="44" spans="1:3" ht="56.25" customHeight="1">
      <c r="A44" s="14"/>
      <c r="B44" s="14"/>
      <c r="C44" s="14"/>
    </row>
    <row r="45" spans="1:3" ht="56.25" customHeight="1">
      <c r="A45" s="14"/>
      <c r="B45" s="14"/>
      <c r="C45" s="14"/>
    </row>
    <row r="46" spans="1:3" ht="56.25" customHeight="1">
      <c r="A46" s="14"/>
      <c r="B46" s="14"/>
      <c r="C46" s="14"/>
    </row>
    <row r="47" spans="1:3" ht="56.25" customHeight="1">
      <c r="A47" s="14"/>
      <c r="B47" s="14"/>
      <c r="C47" s="14"/>
    </row>
    <row r="48" spans="1:3" ht="56.25" customHeight="1">
      <c r="A48" s="14"/>
      <c r="B48" s="14"/>
      <c r="C48" s="14"/>
    </row>
    <row r="49" spans="1:3" ht="56.25" customHeight="1">
      <c r="A49" s="14"/>
      <c r="B49" s="14"/>
      <c r="C49" s="14"/>
    </row>
    <row r="50" spans="1:3" ht="56.25" customHeight="1">
      <c r="A50" s="14"/>
      <c r="B50" s="14"/>
      <c r="C50" s="14"/>
    </row>
    <row r="51" spans="1:3" ht="56.25" customHeight="1">
      <c r="A51" s="14"/>
      <c r="B51" s="14"/>
      <c r="C51" s="14"/>
    </row>
    <row r="52" spans="1:3" ht="56.25" customHeight="1">
      <c r="A52" s="14"/>
      <c r="B52" s="14"/>
      <c r="C52" s="14"/>
    </row>
    <row r="53" spans="1:3" ht="56.25" customHeight="1">
      <c r="A53" s="14"/>
      <c r="B53" s="14"/>
      <c r="C53" s="14"/>
    </row>
    <row r="54" spans="1:3" ht="56.25" customHeight="1">
      <c r="A54" s="14"/>
      <c r="B54" s="14"/>
      <c r="C54" s="14"/>
    </row>
    <row r="55" spans="1:3" ht="56.25" customHeight="1">
      <c r="A55" s="14"/>
      <c r="B55" s="14"/>
      <c r="C55" s="14"/>
    </row>
    <row r="56" spans="1:3" ht="56.25" customHeight="1">
      <c r="A56" s="14"/>
      <c r="B56" s="14"/>
      <c r="C56" s="14"/>
    </row>
    <row r="57" spans="1:3" ht="56.25" customHeight="1">
      <c r="A57" s="14"/>
      <c r="B57" s="14"/>
      <c r="C57" s="14"/>
    </row>
    <row r="58" spans="1:3" ht="56.25" customHeight="1">
      <c r="A58" s="14"/>
      <c r="B58" s="14"/>
      <c r="C58" s="14"/>
    </row>
    <row r="59" spans="1:3" ht="56.25" customHeight="1">
      <c r="A59" s="14"/>
      <c r="B59" s="14"/>
      <c r="C59" s="14"/>
    </row>
    <row r="60" spans="1:3" ht="56.25" customHeight="1">
      <c r="A60" s="14"/>
      <c r="B60" s="14"/>
      <c r="C60" s="14"/>
    </row>
    <row r="61" spans="1:3" ht="56.25" customHeight="1">
      <c r="A61" s="14"/>
      <c r="B61" s="14"/>
      <c r="C61" s="14"/>
    </row>
    <row r="62" spans="1:3" ht="56.25" customHeight="1">
      <c r="A62" s="14"/>
      <c r="B62" s="14"/>
      <c r="C62" s="14"/>
    </row>
    <row r="63" spans="1:3" ht="56.25" customHeight="1">
      <c r="A63" s="14"/>
      <c r="B63" s="14"/>
      <c r="C63" s="14"/>
    </row>
    <row r="64" spans="1:3" ht="56.25" customHeight="1">
      <c r="A64" s="14"/>
      <c r="B64" s="14"/>
      <c r="C64" s="14"/>
    </row>
    <row r="65" spans="1:3" ht="56.25" customHeight="1">
      <c r="A65" s="14"/>
      <c r="B65" s="14"/>
      <c r="C65" s="14"/>
    </row>
    <row r="66" spans="1:3" ht="56.25" customHeight="1">
      <c r="A66" s="14"/>
      <c r="B66" s="14"/>
      <c r="C66" s="14"/>
    </row>
    <row r="67" spans="1:3" ht="56.25" customHeight="1">
      <c r="A67" s="14"/>
      <c r="B67" s="14"/>
      <c r="C67" s="14"/>
    </row>
    <row r="68" spans="1:3" ht="56.25" customHeight="1">
      <c r="A68" s="14"/>
      <c r="B68" s="14"/>
      <c r="C68" s="14"/>
    </row>
    <row r="69" spans="1:3" ht="56.25" customHeight="1">
      <c r="A69" s="14"/>
      <c r="B69" s="14"/>
      <c r="C69" s="14"/>
    </row>
    <row r="70" spans="1:3" ht="56.25" customHeight="1">
      <c r="A70" s="14"/>
      <c r="B70" s="14"/>
      <c r="C70" s="14"/>
    </row>
    <row r="71" spans="1:3" ht="56.25" customHeight="1">
      <c r="A71" s="14"/>
      <c r="B71" s="14"/>
      <c r="C71" s="14"/>
    </row>
    <row r="72" spans="1:3" ht="56.25" customHeight="1">
      <c r="A72" s="14"/>
      <c r="B72" s="14"/>
      <c r="C72" s="14"/>
    </row>
    <row r="73" spans="1:3" ht="56.25" customHeight="1">
      <c r="A73" s="14"/>
      <c r="B73" s="14"/>
      <c r="C73" s="14"/>
    </row>
    <row r="74" spans="1:3" ht="56.25" customHeight="1">
      <c r="A74" s="14"/>
      <c r="B74" s="14"/>
      <c r="C74" s="14"/>
    </row>
    <row r="75" spans="1:3" ht="56.25" customHeight="1">
      <c r="A75" s="14"/>
      <c r="B75" s="14"/>
      <c r="C75" s="14"/>
    </row>
    <row r="76" spans="1:3" ht="56.25" customHeight="1">
      <c r="A76" s="14"/>
      <c r="B76" s="14"/>
      <c r="C76" s="14"/>
    </row>
    <row r="77" spans="1:3" ht="56.25" customHeight="1">
      <c r="A77" s="14"/>
      <c r="B77" s="14"/>
      <c r="C77" s="14"/>
    </row>
    <row r="78" spans="1:3" ht="56.25" customHeight="1">
      <c r="A78" s="14"/>
      <c r="B78" s="14"/>
      <c r="C78" s="14"/>
    </row>
    <row r="79" spans="1:3" ht="56.25" customHeight="1">
      <c r="A79" s="14"/>
      <c r="B79" s="14"/>
      <c r="C79" s="14"/>
    </row>
    <row r="80" spans="1:3" ht="56.25" customHeight="1">
      <c r="A80" s="14"/>
      <c r="B80" s="14"/>
      <c r="C80" s="14"/>
    </row>
    <row r="81" spans="1:3" ht="56.25" customHeight="1">
      <c r="A81" s="14"/>
      <c r="B81" s="14"/>
      <c r="C81" s="14"/>
    </row>
    <row r="82" spans="1:3" ht="56.25" customHeight="1">
      <c r="A82" s="14"/>
      <c r="B82" s="14"/>
      <c r="C82" s="14"/>
    </row>
    <row r="83" spans="1:3" ht="56.25" customHeight="1">
      <c r="A83" s="14"/>
      <c r="B83" s="14"/>
      <c r="C83" s="14"/>
    </row>
    <row r="84" spans="1:3" ht="56.25" customHeight="1">
      <c r="A84" s="14"/>
      <c r="B84" s="14"/>
      <c r="C84" s="14"/>
    </row>
    <row r="85" spans="1:3" ht="56.25" customHeight="1">
      <c r="A85" s="14"/>
      <c r="B85" s="14"/>
      <c r="C85" s="14"/>
    </row>
    <row r="86" spans="1:3" ht="56.25" customHeight="1">
      <c r="A86" s="14"/>
      <c r="B86" s="14"/>
      <c r="C86" s="14"/>
    </row>
    <row r="87" spans="1:3" ht="56.25" customHeight="1">
      <c r="A87" s="14"/>
      <c r="B87" s="14"/>
      <c r="C87" s="14"/>
    </row>
    <row r="88" spans="1:3" ht="56.25" customHeight="1">
      <c r="A88" s="14"/>
      <c r="B88" s="14"/>
      <c r="C88" s="14"/>
    </row>
    <row r="89" spans="1:3" ht="56.25" customHeight="1">
      <c r="A89" s="14"/>
      <c r="B89" s="14"/>
      <c r="C89" s="14"/>
    </row>
    <row r="90" spans="1:3" ht="56.25" customHeight="1">
      <c r="A90" s="14"/>
      <c r="B90" s="14"/>
      <c r="C90" s="14"/>
    </row>
    <row r="91" spans="1:3" ht="56.25" customHeight="1">
      <c r="A91" s="14"/>
      <c r="B91" s="14"/>
      <c r="C91" s="14"/>
    </row>
    <row r="92" spans="1:3" ht="56.25" customHeight="1">
      <c r="A92" s="14"/>
      <c r="B92" s="14"/>
      <c r="C92" s="14"/>
    </row>
    <row r="93" spans="1:3" ht="56.25" customHeight="1">
      <c r="A93" s="14"/>
      <c r="B93" s="14"/>
      <c r="C93" s="14"/>
    </row>
    <row r="94" spans="1:3" ht="56.25" customHeight="1">
      <c r="A94" s="14"/>
      <c r="B94" s="14"/>
      <c r="C94" s="14"/>
    </row>
    <row r="95" spans="1:3" ht="56.25" customHeight="1">
      <c r="A95" s="14"/>
      <c r="B95" s="14"/>
      <c r="C95" s="14"/>
    </row>
    <row r="96" spans="1:3" ht="56.25" customHeight="1">
      <c r="A96" s="14"/>
      <c r="B96" s="14"/>
      <c r="C96" s="14"/>
    </row>
    <row r="97" spans="1:3" ht="56.25" customHeight="1">
      <c r="A97" s="14"/>
      <c r="B97" s="14"/>
      <c r="C97" s="14"/>
    </row>
    <row r="98" spans="1:3" ht="56.25" customHeight="1">
      <c r="A98" s="14"/>
      <c r="B98" s="14"/>
      <c r="C98" s="14"/>
    </row>
    <row r="99" spans="1:3" ht="56.25" customHeight="1">
      <c r="A99" s="14"/>
      <c r="B99" s="14"/>
      <c r="C99" s="14"/>
    </row>
    <row r="100" spans="1:3" ht="56.25" customHeight="1">
      <c r="A100" s="14"/>
      <c r="B100" s="14"/>
      <c r="C100" s="14"/>
    </row>
    <row r="101" spans="1:3" ht="56.25" customHeight="1">
      <c r="A101" s="14"/>
      <c r="B101" s="14"/>
      <c r="C101" s="14"/>
    </row>
    <row r="102" spans="1:3" ht="56.25" customHeight="1">
      <c r="A102" s="14"/>
      <c r="B102" s="14"/>
      <c r="C102" s="14"/>
    </row>
    <row r="103" spans="1:3" ht="56.25" customHeight="1">
      <c r="A103" s="14"/>
      <c r="B103" s="14"/>
      <c r="C103" s="14"/>
    </row>
    <row r="104" spans="1:3" ht="56.25" customHeight="1">
      <c r="A104" s="14"/>
      <c r="B104" s="14"/>
      <c r="C104" s="14"/>
    </row>
    <row r="105" spans="1:3" ht="56.25" customHeight="1">
      <c r="A105" s="14"/>
      <c r="B105" s="14"/>
      <c r="C105" s="14"/>
    </row>
    <row r="106" spans="1:3" ht="56.25" customHeight="1">
      <c r="A106" s="14"/>
      <c r="B106" s="14"/>
      <c r="C106" s="14"/>
    </row>
    <row r="107" spans="1:3" ht="56.25" customHeight="1">
      <c r="A107" s="14"/>
      <c r="B107" s="14"/>
      <c r="C107" s="14"/>
    </row>
    <row r="108" spans="1:3" ht="56.25" customHeight="1">
      <c r="A108" s="14"/>
      <c r="B108" s="14"/>
      <c r="C108" s="14"/>
    </row>
    <row r="109" spans="1:3" ht="56.25" customHeight="1">
      <c r="A109" s="14"/>
      <c r="B109" s="14"/>
      <c r="C109" s="14"/>
    </row>
    <row r="110" spans="1:3" ht="56.25" customHeight="1">
      <c r="A110" s="14"/>
      <c r="B110" s="14"/>
      <c r="C110" s="14"/>
    </row>
    <row r="111" spans="1:3" ht="56.25" customHeight="1">
      <c r="A111" s="14"/>
      <c r="B111" s="14"/>
      <c r="C111" s="14"/>
    </row>
    <row r="112" spans="1:3" ht="56.25" customHeight="1">
      <c r="A112" s="14"/>
      <c r="B112" s="14"/>
      <c r="C112" s="14"/>
    </row>
    <row r="113" spans="1:3" ht="56.25" customHeight="1">
      <c r="A113" s="14"/>
      <c r="B113" s="14"/>
      <c r="C113" s="14"/>
    </row>
    <row r="114" spans="1:3" ht="56.25" customHeight="1">
      <c r="A114" s="14"/>
      <c r="B114" s="14"/>
      <c r="C114" s="14"/>
    </row>
    <row r="115" spans="1:3" ht="56.25" customHeight="1">
      <c r="A115" s="14"/>
      <c r="B115" s="14"/>
      <c r="C115" s="14"/>
    </row>
    <row r="116" spans="1:3" ht="56.25" customHeight="1">
      <c r="A116" s="14"/>
      <c r="B116" s="14"/>
      <c r="C116" s="14"/>
    </row>
    <row r="117" spans="1:3" ht="56.25" customHeight="1">
      <c r="A117" s="14"/>
      <c r="B117" s="14"/>
      <c r="C117" s="14"/>
    </row>
    <row r="118" spans="1:3" ht="56.25" customHeight="1">
      <c r="A118" s="14"/>
      <c r="B118" s="14"/>
      <c r="C118" s="14"/>
    </row>
    <row r="119" spans="1:3" ht="56.25" customHeight="1">
      <c r="A119" s="14"/>
      <c r="B119" s="14"/>
      <c r="C119" s="14"/>
    </row>
    <row r="120" spans="1:3" ht="56.25" customHeight="1">
      <c r="A120" s="14"/>
      <c r="B120" s="14"/>
      <c r="C120" s="14"/>
    </row>
    <row r="121" spans="1:3" ht="56.25" customHeight="1">
      <c r="A121" s="14"/>
      <c r="B121" s="14"/>
      <c r="C121" s="14"/>
    </row>
    <row r="122" spans="1:3" ht="56.25" customHeight="1">
      <c r="A122" s="14"/>
      <c r="B122" s="14"/>
      <c r="C122" s="14"/>
    </row>
    <row r="123" spans="1:3" ht="56.25" customHeight="1">
      <c r="A123" s="14"/>
      <c r="B123" s="14"/>
      <c r="C123" s="14"/>
    </row>
    <row r="124" spans="1:3" ht="56.25" customHeight="1">
      <c r="A124" s="14"/>
      <c r="B124" s="14"/>
      <c r="C124" s="14"/>
    </row>
    <row r="125" spans="1:3" ht="56.25" customHeight="1">
      <c r="A125" s="14"/>
      <c r="B125" s="14"/>
      <c r="C125" s="14"/>
    </row>
    <row r="126" spans="1:3" ht="56.25" customHeight="1">
      <c r="A126" s="14"/>
      <c r="B126" s="14"/>
      <c r="C126" s="14"/>
    </row>
    <row r="127" spans="1:3" ht="56.25" customHeight="1">
      <c r="A127" s="14"/>
      <c r="B127" s="14"/>
      <c r="C127" s="14"/>
    </row>
    <row r="128" spans="1:3" ht="56.25" customHeight="1">
      <c r="A128" s="14"/>
      <c r="B128" s="14"/>
      <c r="C128" s="14"/>
    </row>
    <row r="129" spans="1:3" ht="56.25" customHeight="1">
      <c r="A129" s="14"/>
      <c r="B129" s="14"/>
      <c r="C129" s="14"/>
    </row>
    <row r="130" spans="1:3" ht="56.25" customHeight="1">
      <c r="A130" s="14"/>
      <c r="B130" s="14"/>
      <c r="C130" s="14"/>
    </row>
    <row r="131" spans="1:3" ht="56.25" customHeight="1">
      <c r="A131" s="14"/>
      <c r="B131" s="14"/>
      <c r="C131" s="14"/>
    </row>
    <row r="132" spans="1:3" ht="56.25" customHeight="1">
      <c r="A132" s="14"/>
      <c r="B132" s="14"/>
      <c r="C132" s="14"/>
    </row>
    <row r="133" spans="1:3" ht="56.25" customHeight="1">
      <c r="A133" s="14"/>
      <c r="B133" s="14"/>
      <c r="C133" s="14"/>
    </row>
    <row r="134" spans="1:3" ht="56.25" customHeight="1">
      <c r="A134" s="14"/>
      <c r="B134" s="14"/>
      <c r="C134" s="14"/>
    </row>
    <row r="135" spans="1:3" ht="56.25" customHeight="1">
      <c r="A135" s="14"/>
      <c r="B135" s="14"/>
      <c r="C135" s="14"/>
    </row>
    <row r="136" spans="1:3" ht="56.25" customHeight="1">
      <c r="A136" s="14"/>
      <c r="B136" s="14"/>
      <c r="C136" s="14"/>
    </row>
    <row r="137" spans="1:3" ht="56.25" customHeight="1">
      <c r="A137" s="14"/>
      <c r="B137" s="14"/>
      <c r="C137" s="14"/>
    </row>
    <row r="138" spans="1:3" ht="56.25" customHeight="1">
      <c r="A138" s="14"/>
      <c r="B138" s="14"/>
      <c r="C138" s="14"/>
    </row>
    <row r="139" spans="1:3" ht="56.25" customHeight="1">
      <c r="A139" s="14"/>
      <c r="B139" s="14"/>
      <c r="C139" s="14"/>
    </row>
    <row r="140" spans="1:3" ht="56.25" customHeight="1">
      <c r="A140" s="14"/>
      <c r="B140" s="14"/>
      <c r="C140" s="14"/>
    </row>
    <row r="141" spans="1:3" ht="56.25" customHeight="1">
      <c r="A141" s="14"/>
      <c r="B141" s="14"/>
      <c r="C141" s="14"/>
    </row>
    <row r="142" spans="1:3" ht="56.25" customHeight="1">
      <c r="A142" s="14"/>
      <c r="B142" s="14"/>
      <c r="C142" s="14"/>
    </row>
    <row r="143" spans="1:3" ht="56.25" customHeight="1">
      <c r="A143" s="14"/>
      <c r="B143" s="14"/>
      <c r="C143" s="14"/>
    </row>
    <row r="144" spans="1:3" ht="56.25" customHeight="1">
      <c r="A144" s="14"/>
      <c r="B144" s="14"/>
      <c r="C144" s="14"/>
    </row>
    <row r="145" spans="1:3" ht="56.25" customHeight="1">
      <c r="A145" s="14"/>
      <c r="B145" s="14"/>
      <c r="C145" s="14"/>
    </row>
    <row r="146" spans="1:3" ht="56.25" customHeight="1">
      <c r="A146" s="14"/>
      <c r="B146" s="14"/>
      <c r="C146" s="14"/>
    </row>
    <row r="147" spans="1:3" ht="56.25" customHeight="1">
      <c r="A147" s="14"/>
      <c r="B147" s="14"/>
      <c r="C147" s="14"/>
    </row>
    <row r="148" spans="1:3" ht="56.25" customHeight="1">
      <c r="A148" s="14"/>
      <c r="B148" s="14"/>
      <c r="C148" s="14"/>
    </row>
    <row r="149" spans="1:3" ht="56.25" customHeight="1">
      <c r="A149" s="14"/>
      <c r="B149" s="14"/>
      <c r="C149" s="14"/>
    </row>
    <row r="150" spans="1:3" ht="56.25" customHeight="1">
      <c r="A150" s="14"/>
      <c r="B150" s="14"/>
      <c r="C150" s="14"/>
    </row>
    <row r="151" spans="1:3" ht="56.25" customHeight="1">
      <c r="A151" s="14"/>
      <c r="B151" s="14"/>
      <c r="C151" s="14"/>
    </row>
    <row r="152" spans="1:3" ht="56.25" customHeight="1">
      <c r="A152" s="14"/>
      <c r="B152" s="14"/>
      <c r="C152" s="14"/>
    </row>
    <row r="153" spans="1:3" ht="56.25" customHeight="1">
      <c r="A153" s="14"/>
      <c r="B153" s="14"/>
      <c r="C153" s="14"/>
    </row>
    <row r="154" spans="1:3" ht="56.25" customHeight="1">
      <c r="A154" s="14"/>
      <c r="B154" s="14"/>
      <c r="C154" s="14"/>
    </row>
    <row r="155" spans="1:3" ht="56.25" customHeight="1">
      <c r="A155" s="14"/>
      <c r="B155" s="14"/>
      <c r="C155" s="14"/>
    </row>
    <row r="156" spans="1:3" ht="56.25" customHeight="1">
      <c r="A156" s="14"/>
      <c r="B156" s="14"/>
      <c r="C156" s="14"/>
    </row>
    <row r="157" spans="1:3" ht="56.25" customHeight="1">
      <c r="A157" s="14"/>
      <c r="B157" s="14"/>
      <c r="C157" s="14"/>
    </row>
    <row r="158" spans="1:3" ht="56.25" customHeight="1">
      <c r="A158" s="14"/>
      <c r="B158" s="14"/>
      <c r="C158" s="14"/>
    </row>
    <row r="159" spans="1:3" ht="56.25" customHeight="1">
      <c r="A159" s="14"/>
      <c r="B159" s="14"/>
      <c r="C159" s="14"/>
    </row>
    <row r="160" spans="1:3" ht="56.25" customHeight="1">
      <c r="A160" s="14"/>
      <c r="B160" s="14"/>
      <c r="C160" s="14"/>
    </row>
    <row r="161" spans="1:3" ht="56.25" customHeight="1">
      <c r="A161" s="14"/>
      <c r="B161" s="14"/>
      <c r="C161" s="14"/>
    </row>
    <row r="162" spans="1:3" ht="56.25" customHeight="1">
      <c r="A162" s="14"/>
      <c r="B162" s="14"/>
      <c r="C162" s="14"/>
    </row>
    <row r="163" spans="1:3" ht="56.25" customHeight="1">
      <c r="A163" s="14"/>
      <c r="B163" s="14"/>
      <c r="C163" s="14"/>
    </row>
    <row r="164" spans="1:3" ht="56.25" customHeight="1">
      <c r="A164" s="14"/>
      <c r="B164" s="14"/>
      <c r="C164" s="14"/>
    </row>
    <row r="165" spans="1:3" ht="56.25" customHeight="1">
      <c r="A165" s="14"/>
      <c r="B165" s="14"/>
      <c r="C165" s="14"/>
    </row>
    <row r="166" spans="1:3" ht="56.25" customHeight="1">
      <c r="A166" s="14"/>
      <c r="B166" s="14"/>
      <c r="C166" s="14"/>
    </row>
    <row r="167" spans="1:3" ht="56.25" customHeight="1">
      <c r="A167" s="14"/>
      <c r="B167" s="14"/>
      <c r="C167" s="14"/>
    </row>
    <row r="168" spans="1:3" ht="56.25" customHeight="1">
      <c r="A168" s="14"/>
      <c r="B168" s="14"/>
      <c r="C168" s="14"/>
    </row>
    <row r="169" spans="1:3" ht="56.25" customHeight="1">
      <c r="A169" s="14"/>
      <c r="B169" s="14"/>
      <c r="C169" s="14"/>
    </row>
    <row r="170" spans="1:3" ht="56.25" customHeight="1">
      <c r="A170" s="14"/>
      <c r="B170" s="14"/>
      <c r="C170" s="14"/>
    </row>
    <row r="171" spans="1:3" ht="56.25" customHeight="1">
      <c r="A171" s="14"/>
      <c r="B171" s="14"/>
      <c r="C171" s="14"/>
    </row>
    <row r="172" spans="1:3" ht="56.25" customHeight="1">
      <c r="A172" s="14"/>
      <c r="B172" s="14"/>
      <c r="C172" s="14"/>
    </row>
    <row r="173" spans="1:3" ht="56.25" customHeight="1">
      <c r="A173" s="14"/>
      <c r="B173" s="14"/>
      <c r="C173" s="14"/>
    </row>
    <row r="174" spans="1:3" ht="56.25" customHeight="1">
      <c r="A174" s="14"/>
      <c r="B174" s="14"/>
      <c r="C174" s="14"/>
    </row>
    <row r="175" spans="1:3" ht="56.25" customHeight="1">
      <c r="A175" s="14"/>
      <c r="B175" s="14"/>
      <c r="C175" s="14"/>
    </row>
    <row r="176" spans="1:3" ht="56.25" customHeight="1">
      <c r="A176" s="14"/>
      <c r="B176" s="14"/>
      <c r="C176" s="14"/>
    </row>
    <row r="177" spans="1:3" ht="56.25" customHeight="1">
      <c r="A177" s="14"/>
      <c r="B177" s="14"/>
      <c r="C177" s="14"/>
    </row>
    <row r="178" spans="1:3" ht="56.25" customHeight="1">
      <c r="A178" s="14"/>
      <c r="B178" s="14"/>
      <c r="C178" s="14"/>
    </row>
    <row r="179" spans="1:3" ht="56.25" customHeight="1">
      <c r="A179" s="14"/>
      <c r="B179" s="14"/>
      <c r="C179" s="14"/>
    </row>
    <row r="180" spans="1:3" ht="56.25" customHeight="1">
      <c r="A180" s="14"/>
      <c r="B180" s="14"/>
      <c r="C180" s="14"/>
    </row>
    <row r="181" spans="1:3" ht="56.25" customHeight="1">
      <c r="A181" s="14"/>
      <c r="B181" s="14"/>
      <c r="C181" s="14"/>
    </row>
    <row r="182" spans="1:3" ht="56.25" customHeight="1">
      <c r="A182" s="14"/>
      <c r="B182" s="14"/>
      <c r="C182" s="14"/>
    </row>
    <row r="183" spans="1:3" ht="56.25" customHeight="1">
      <c r="A183" s="14"/>
      <c r="B183" s="14"/>
      <c r="C183" s="14"/>
    </row>
    <row r="184" spans="1:3" ht="56.25" customHeight="1">
      <c r="A184" s="14"/>
      <c r="B184" s="14"/>
      <c r="C184" s="14"/>
    </row>
    <row r="185" spans="1:3" ht="56.25" customHeight="1">
      <c r="A185" s="14"/>
      <c r="B185" s="14"/>
      <c r="C185" s="14"/>
    </row>
    <row r="186" spans="1:3" ht="56.25" customHeight="1">
      <c r="A186" s="14"/>
      <c r="B186" s="14"/>
      <c r="C186" s="14"/>
    </row>
    <row r="187" spans="1:3" ht="56.25" customHeight="1">
      <c r="A187" s="14"/>
      <c r="B187" s="14"/>
      <c r="C187" s="14"/>
    </row>
    <row r="188" spans="1:3" ht="56.25" customHeight="1">
      <c r="A188" s="14"/>
      <c r="B188" s="14"/>
      <c r="C188" s="14"/>
    </row>
    <row r="189" spans="1:3" ht="56.25" customHeight="1">
      <c r="A189" s="14"/>
      <c r="B189" s="14"/>
      <c r="C189" s="14"/>
    </row>
    <row r="190" spans="1:3" ht="56.25" customHeight="1">
      <c r="A190" s="14"/>
      <c r="B190" s="14"/>
      <c r="C190" s="14"/>
    </row>
    <row r="191" spans="1:3" ht="56.25" customHeight="1">
      <c r="A191" s="14"/>
      <c r="B191" s="14"/>
      <c r="C191" s="14"/>
    </row>
    <row r="192" spans="1:3" ht="56.25" customHeight="1">
      <c r="A192" s="14"/>
      <c r="B192" s="14"/>
      <c r="C192" s="14"/>
    </row>
    <row r="193" spans="1:3" ht="56.25" customHeight="1">
      <c r="A193" s="14"/>
      <c r="B193" s="14"/>
      <c r="C193" s="14"/>
    </row>
    <row r="194" spans="1:3" ht="56.25" customHeight="1">
      <c r="A194" s="14"/>
      <c r="B194" s="14"/>
      <c r="C194" s="14"/>
    </row>
    <row r="195" spans="1:3" ht="56.25" customHeight="1">
      <c r="A195" s="14"/>
      <c r="B195" s="14"/>
      <c r="C195" s="14"/>
    </row>
    <row r="196" spans="1:3" ht="56.25" customHeight="1">
      <c r="A196" s="14"/>
      <c r="B196" s="14"/>
      <c r="C196" s="14"/>
    </row>
    <row r="197" spans="1:3" ht="56.25" customHeight="1">
      <c r="A197" s="14"/>
      <c r="B197" s="14"/>
      <c r="C197" s="14"/>
    </row>
    <row r="198" spans="1:3" ht="56.25" customHeight="1">
      <c r="A198" s="14"/>
      <c r="B198" s="14"/>
      <c r="C198" s="14"/>
    </row>
    <row r="199" spans="1:3" ht="56.25" customHeight="1">
      <c r="A199" s="14"/>
      <c r="B199" s="14"/>
      <c r="C199" s="14"/>
    </row>
    <row r="200" spans="1:3" ht="56.25" customHeight="1">
      <c r="A200" s="14"/>
      <c r="B200" s="14"/>
      <c r="C200" s="14"/>
    </row>
    <row r="201" spans="1:3" ht="56.25" customHeight="1">
      <c r="A201" s="14"/>
      <c r="B201" s="14"/>
      <c r="C201" s="14"/>
    </row>
    <row r="202" spans="1:3" ht="56.25" customHeight="1">
      <c r="A202" s="14"/>
      <c r="B202" s="14"/>
      <c r="C202" s="14"/>
    </row>
    <row r="203" spans="1:3" ht="56.25" customHeight="1">
      <c r="A203" s="14"/>
      <c r="B203" s="14"/>
      <c r="C203" s="14"/>
    </row>
    <row r="204" spans="1:3" ht="56.25" customHeight="1">
      <c r="A204" s="14"/>
      <c r="B204" s="14"/>
      <c r="C204" s="14"/>
    </row>
    <row r="205" spans="1:3" ht="56.25" customHeight="1">
      <c r="A205" s="14"/>
      <c r="B205" s="14"/>
      <c r="C205" s="14"/>
    </row>
    <row r="206" spans="1:3" ht="56.25" customHeight="1">
      <c r="A206" s="14"/>
      <c r="B206" s="14"/>
      <c r="C206" s="14"/>
    </row>
    <row r="207" spans="1:3" ht="56.25" customHeight="1">
      <c r="A207" s="14"/>
      <c r="B207" s="14"/>
      <c r="C207" s="14"/>
    </row>
    <row r="208" spans="1:3" ht="56.25" customHeight="1">
      <c r="A208" s="14"/>
      <c r="B208" s="14"/>
      <c r="C208" s="14"/>
    </row>
    <row r="209" spans="1:3" ht="56.25" customHeight="1">
      <c r="A209" s="14"/>
      <c r="B209" s="14"/>
      <c r="C209" s="14"/>
    </row>
    <row r="210" spans="1:3" ht="56.25" customHeight="1">
      <c r="A210" s="14"/>
      <c r="B210" s="14"/>
      <c r="C210" s="14"/>
    </row>
    <row r="211" spans="1:3" ht="56.25" customHeight="1">
      <c r="A211" s="14"/>
      <c r="B211" s="14"/>
      <c r="C211" s="14"/>
    </row>
    <row r="212" spans="1:3" ht="56.25" customHeight="1">
      <c r="A212" s="14"/>
      <c r="B212" s="14"/>
      <c r="C212" s="14"/>
    </row>
    <row r="213" spans="1:3" ht="56.25" customHeight="1">
      <c r="A213" s="14"/>
      <c r="B213" s="14"/>
      <c r="C213" s="14"/>
    </row>
    <row r="214" spans="1:3" ht="56.25" customHeight="1">
      <c r="A214" s="14"/>
      <c r="B214" s="14"/>
      <c r="C214" s="14"/>
    </row>
    <row r="215" spans="1:3" ht="56.25" customHeight="1">
      <c r="A215" s="14"/>
      <c r="B215" s="14"/>
      <c r="C215" s="14"/>
    </row>
    <row r="216" spans="1:3" ht="56.25" customHeight="1">
      <c r="A216" s="14"/>
      <c r="B216" s="14"/>
      <c r="C216" s="14"/>
    </row>
    <row r="217" spans="1:3" ht="56.25" customHeight="1">
      <c r="A217" s="14"/>
      <c r="B217" s="14"/>
      <c r="C217" s="14"/>
    </row>
    <row r="218" spans="1:3" ht="56.25" customHeight="1">
      <c r="A218" s="14"/>
      <c r="B218" s="14"/>
      <c r="C218" s="14"/>
    </row>
    <row r="219" spans="1:3" ht="56.25" customHeight="1">
      <c r="A219" s="14"/>
      <c r="B219" s="14"/>
      <c r="C219" s="14"/>
    </row>
    <row r="220" spans="1:3" ht="56.25" customHeight="1">
      <c r="A220" s="14"/>
      <c r="B220" s="14"/>
      <c r="C220" s="14"/>
    </row>
    <row r="221" spans="1:3" ht="56.25" customHeight="1">
      <c r="A221" s="14"/>
      <c r="B221" s="14"/>
      <c r="C221" s="14"/>
    </row>
    <row r="222" spans="1:3" ht="56.25" customHeight="1">
      <c r="A222" s="14"/>
      <c r="B222" s="14"/>
      <c r="C222" s="14"/>
    </row>
    <row r="223" spans="1:3" ht="56.25" customHeight="1">
      <c r="A223" s="14"/>
      <c r="B223" s="14"/>
      <c r="C223" s="14"/>
    </row>
    <row r="224" spans="1:3" ht="56.25" customHeight="1">
      <c r="A224" s="14"/>
      <c r="B224" s="14"/>
      <c r="C224" s="14"/>
    </row>
    <row r="225" spans="1:3" ht="56.25" customHeight="1">
      <c r="A225" s="14"/>
      <c r="B225" s="14"/>
      <c r="C225" s="14"/>
    </row>
    <row r="226" spans="1:3" ht="56.25" customHeight="1">
      <c r="A226" s="14"/>
      <c r="B226" s="14"/>
      <c r="C226" s="14"/>
    </row>
    <row r="227" spans="1:3" ht="56.25" customHeight="1">
      <c r="A227" s="14"/>
      <c r="B227" s="14"/>
      <c r="C227" s="14"/>
    </row>
    <row r="228" spans="1:3" ht="56.25" customHeight="1">
      <c r="A228" s="14"/>
      <c r="B228" s="14"/>
      <c r="C228" s="14"/>
    </row>
    <row r="229" spans="1:3" ht="56.25" customHeight="1">
      <c r="A229" s="14"/>
      <c r="B229" s="14"/>
      <c r="C229" s="14"/>
    </row>
    <row r="230" spans="1:3" ht="56.25" customHeight="1">
      <c r="A230" s="14"/>
      <c r="B230" s="14"/>
      <c r="C230" s="14"/>
    </row>
    <row r="231" spans="1:3" ht="56.25" customHeight="1">
      <c r="A231" s="14"/>
      <c r="B231" s="14"/>
      <c r="C231" s="14"/>
    </row>
    <row r="232" spans="1:3" ht="56.25" customHeight="1">
      <c r="A232" s="14"/>
      <c r="B232" s="14"/>
      <c r="C232" s="14"/>
    </row>
    <row r="233" spans="1:3" ht="56.25" customHeight="1">
      <c r="A233" s="14"/>
      <c r="B233" s="14"/>
      <c r="C233" s="14"/>
    </row>
    <row r="234" spans="1:3" ht="56.25" customHeight="1">
      <c r="A234" s="14"/>
      <c r="B234" s="14"/>
      <c r="C234" s="14"/>
    </row>
    <row r="235" spans="1:3" ht="56.25" customHeight="1">
      <c r="A235" s="14"/>
      <c r="B235" s="14"/>
      <c r="C235" s="14"/>
    </row>
    <row r="236" spans="1:3" ht="56.25" customHeight="1">
      <c r="A236" s="14"/>
      <c r="B236" s="14"/>
      <c r="C236" s="14"/>
    </row>
    <row r="237" spans="1:3" ht="56.25" customHeight="1">
      <c r="A237" s="14"/>
      <c r="B237" s="14"/>
      <c r="C237" s="14"/>
    </row>
    <row r="238" spans="1:3" ht="56.25" customHeight="1">
      <c r="A238" s="14"/>
      <c r="B238" s="14"/>
      <c r="C238" s="14"/>
    </row>
    <row r="239" spans="1:3" ht="56.25" customHeight="1">
      <c r="A239" s="14"/>
      <c r="B239" s="14"/>
      <c r="C239" s="14"/>
    </row>
    <row r="240" spans="1:3" ht="56.25" customHeight="1">
      <c r="A240" s="14"/>
      <c r="B240" s="14"/>
      <c r="C240" s="14"/>
    </row>
    <row r="241" spans="1:3" ht="56.25" customHeight="1">
      <c r="A241" s="14"/>
      <c r="B241" s="14"/>
      <c r="C241" s="14"/>
    </row>
    <row r="242" spans="1:3" ht="56.25" customHeight="1">
      <c r="A242" s="14"/>
      <c r="B242" s="14"/>
      <c r="C242" s="14"/>
    </row>
    <row r="243" spans="1:3" ht="56.25" customHeight="1">
      <c r="A243" s="14"/>
      <c r="B243" s="14"/>
      <c r="C243" s="14"/>
    </row>
    <row r="244" spans="1:3" ht="56.25" customHeight="1">
      <c r="A244" s="14"/>
      <c r="B244" s="14"/>
      <c r="C244" s="14"/>
    </row>
    <row r="245" spans="1:3" ht="56.25" customHeight="1">
      <c r="A245" s="14"/>
      <c r="B245" s="14"/>
      <c r="C245" s="14"/>
    </row>
    <row r="246" spans="1:3" ht="56.25" customHeight="1">
      <c r="A246" s="14"/>
      <c r="B246" s="14"/>
      <c r="C246" s="14"/>
    </row>
    <row r="247" spans="1:3" ht="56.25" customHeight="1">
      <c r="A247" s="14"/>
      <c r="B247" s="14"/>
      <c r="C247" s="14"/>
    </row>
    <row r="248" spans="1:3" ht="56.25" customHeight="1">
      <c r="A248" s="14"/>
      <c r="B248" s="14"/>
      <c r="C248" s="14"/>
    </row>
    <row r="249" spans="1:3" ht="56.25" customHeight="1">
      <c r="A249" s="14"/>
      <c r="B249" s="14"/>
      <c r="C249" s="14"/>
    </row>
    <row r="250" spans="1:3" ht="56.25" customHeight="1">
      <c r="A250" s="14"/>
      <c r="B250" s="14"/>
      <c r="C250" s="14"/>
    </row>
    <row r="251" spans="1:3" ht="56.25" customHeight="1">
      <c r="A251" s="14"/>
      <c r="B251" s="14"/>
      <c r="C251" s="14"/>
    </row>
    <row r="252" spans="1:3" ht="56.25" customHeight="1">
      <c r="A252" s="14"/>
      <c r="B252" s="14"/>
      <c r="C252" s="14"/>
    </row>
    <row r="253" spans="1:3" ht="56.25" customHeight="1">
      <c r="A253" s="14"/>
      <c r="B253" s="14"/>
      <c r="C253" s="14"/>
    </row>
    <row r="254" spans="1:3" ht="56.25" customHeight="1">
      <c r="A254" s="14"/>
      <c r="B254" s="14"/>
      <c r="C254" s="14"/>
    </row>
    <row r="255" spans="1:3" ht="56.25" customHeight="1">
      <c r="A255" s="14"/>
      <c r="B255" s="14"/>
      <c r="C255" s="14"/>
    </row>
    <row r="256" spans="1:3" ht="56.25" customHeight="1">
      <c r="A256" s="14"/>
      <c r="B256" s="14"/>
      <c r="C256" s="14"/>
    </row>
    <row r="257" spans="1:3" ht="56.25" customHeight="1">
      <c r="A257" s="14"/>
      <c r="B257" s="14"/>
      <c r="C257" s="14"/>
    </row>
    <row r="258" spans="1:3" ht="56.25" customHeight="1">
      <c r="A258" s="14"/>
      <c r="B258" s="14"/>
      <c r="C258" s="14"/>
    </row>
    <row r="259" spans="1:3" ht="56.25" customHeight="1">
      <c r="A259" s="14"/>
      <c r="B259" s="14"/>
      <c r="C259" s="14"/>
    </row>
    <row r="260" spans="1:3" ht="56.25" customHeight="1">
      <c r="A260" s="14"/>
      <c r="B260" s="14"/>
      <c r="C260" s="14"/>
    </row>
    <row r="261" spans="1:3" ht="56.25" customHeight="1">
      <c r="A261" s="14"/>
      <c r="B261" s="14"/>
      <c r="C261" s="14"/>
    </row>
    <row r="262" spans="1:3" ht="56.25" customHeight="1">
      <c r="A262" s="14"/>
      <c r="B262" s="14"/>
      <c r="C262" s="14"/>
    </row>
    <row r="263" spans="1:3" ht="56.25" customHeight="1">
      <c r="A263" s="14"/>
      <c r="B263" s="14"/>
      <c r="C263" s="14"/>
    </row>
    <row r="264" spans="1:3" ht="56.25" customHeight="1">
      <c r="A264" s="14"/>
      <c r="B264" s="14"/>
      <c r="C264" s="14"/>
    </row>
    <row r="265" spans="1:3" ht="56.25" customHeight="1">
      <c r="A265" s="14"/>
      <c r="B265" s="14"/>
      <c r="C265" s="14"/>
    </row>
    <row r="266" spans="1:3" ht="56.25" customHeight="1">
      <c r="A266" s="14"/>
      <c r="B266" s="14"/>
      <c r="C266" s="14"/>
    </row>
    <row r="267" spans="1:3" ht="56.25" customHeight="1">
      <c r="A267" s="14"/>
      <c r="B267" s="14"/>
      <c r="C267" s="14"/>
    </row>
    <row r="268" spans="1:3" ht="56.25" customHeight="1">
      <c r="A268" s="14"/>
      <c r="B268" s="14"/>
      <c r="C268" s="14"/>
    </row>
    <row r="269" spans="1:3" ht="56.25" customHeight="1">
      <c r="A269" s="14"/>
      <c r="B269" s="14"/>
      <c r="C269" s="14"/>
    </row>
    <row r="270" spans="1:3" ht="56.25" customHeight="1">
      <c r="A270" s="14"/>
      <c r="B270" s="14"/>
      <c r="C270" s="14"/>
    </row>
    <row r="271" spans="1:3" ht="56.25" customHeight="1">
      <c r="A271" s="14"/>
      <c r="B271" s="14"/>
      <c r="C271" s="14"/>
    </row>
    <row r="272" spans="1:3" ht="56.25" customHeight="1">
      <c r="A272" s="14"/>
      <c r="B272" s="14"/>
      <c r="C272" s="14"/>
    </row>
    <row r="273" spans="1:3" ht="56.25" customHeight="1">
      <c r="A273" s="14"/>
      <c r="B273" s="14"/>
      <c r="C273" s="14"/>
    </row>
    <row r="274" spans="1:3" ht="56.25" customHeight="1">
      <c r="A274" s="14"/>
      <c r="B274" s="14"/>
      <c r="C274" s="14"/>
    </row>
    <row r="275" spans="1:3" ht="56.25" customHeight="1">
      <c r="A275" s="14"/>
      <c r="B275" s="14"/>
      <c r="C275" s="14"/>
    </row>
    <row r="276" spans="1:3" ht="56.25" customHeight="1">
      <c r="A276" s="14"/>
      <c r="B276" s="14"/>
      <c r="C276" s="14"/>
    </row>
    <row r="277" spans="1:3" ht="56.25" customHeight="1">
      <c r="A277" s="14"/>
      <c r="B277" s="14"/>
      <c r="C277" s="14"/>
    </row>
    <row r="278" spans="1:3" ht="56.25" customHeight="1">
      <c r="A278" s="14"/>
      <c r="B278" s="14"/>
      <c r="C278" s="14"/>
    </row>
    <row r="279" spans="1:3" ht="56.25" customHeight="1">
      <c r="A279" s="14"/>
      <c r="B279" s="14"/>
      <c r="C279" s="14"/>
    </row>
    <row r="280" spans="1:3" ht="56.25" customHeight="1">
      <c r="A280" s="14"/>
      <c r="B280" s="14"/>
      <c r="C280" s="14"/>
    </row>
    <row r="281" spans="1:3" ht="56.25" customHeight="1">
      <c r="A281" s="14"/>
      <c r="B281" s="14"/>
      <c r="C281" s="14"/>
    </row>
    <row r="282" spans="1:3" ht="56.25" customHeight="1">
      <c r="A282" s="14"/>
      <c r="B282" s="14"/>
      <c r="C282" s="14"/>
    </row>
    <row r="283" spans="1:3" ht="56.25" customHeight="1">
      <c r="A283" s="14"/>
      <c r="B283" s="14"/>
      <c r="C283" s="14"/>
    </row>
    <row r="284" spans="1:3" ht="56.25" customHeight="1">
      <c r="A284" s="14"/>
      <c r="B284" s="14"/>
      <c r="C284" s="14"/>
    </row>
    <row r="285" spans="1:3" ht="56.25" customHeight="1">
      <c r="A285" s="14"/>
      <c r="B285" s="14"/>
      <c r="C285" s="14"/>
    </row>
    <row r="286" spans="1:3" ht="56.25" customHeight="1">
      <c r="A286" s="14"/>
      <c r="B286" s="14"/>
      <c r="C286" s="14"/>
    </row>
    <row r="287" spans="1:3" ht="56.25" customHeight="1">
      <c r="A287" s="14"/>
      <c r="B287" s="14"/>
      <c r="C287" s="14"/>
    </row>
    <row r="288" spans="1:3" ht="56.25" customHeight="1">
      <c r="A288" s="14"/>
      <c r="B288" s="14"/>
      <c r="C288" s="14"/>
    </row>
    <row r="289" spans="1:3" ht="56.25" customHeight="1">
      <c r="A289" s="14"/>
      <c r="B289" s="14"/>
      <c r="C289" s="14"/>
    </row>
    <row r="290" spans="1:3" ht="56.25" customHeight="1">
      <c r="A290" s="14"/>
      <c r="B290" s="14"/>
      <c r="C290" s="14"/>
    </row>
    <row r="291" spans="1:3" ht="56.25" customHeight="1">
      <c r="A291" s="14"/>
      <c r="B291" s="14"/>
      <c r="C291" s="14"/>
    </row>
    <row r="292" spans="1:3" ht="56.25" customHeight="1">
      <c r="A292" s="14"/>
      <c r="B292" s="14"/>
      <c r="C292" s="14"/>
    </row>
    <row r="293" spans="1:3" ht="56.25" customHeight="1">
      <c r="A293" s="14"/>
      <c r="B293" s="14"/>
      <c r="C293" s="14"/>
    </row>
    <row r="294" spans="1:3" ht="56.25" customHeight="1">
      <c r="A294" s="14"/>
      <c r="B294" s="14"/>
      <c r="C294" s="14"/>
    </row>
    <row r="295" spans="1:3" ht="56.25" customHeight="1">
      <c r="A295" s="14"/>
      <c r="B295" s="14"/>
      <c r="C295" s="14"/>
    </row>
    <row r="296" spans="1:3" ht="56.25" customHeight="1">
      <c r="A296" s="14"/>
      <c r="B296" s="14"/>
      <c r="C296" s="14"/>
    </row>
    <row r="297" spans="1:3" ht="56.25" customHeight="1">
      <c r="A297" s="14"/>
      <c r="B297" s="14"/>
      <c r="C297" s="14"/>
    </row>
    <row r="298" spans="1:3" ht="56.25" customHeight="1">
      <c r="A298" s="14"/>
      <c r="B298" s="14"/>
      <c r="C298" s="14"/>
    </row>
    <row r="299" spans="1:3" ht="56.25" customHeight="1">
      <c r="A299" s="14"/>
      <c r="B299" s="14"/>
      <c r="C299" s="14"/>
    </row>
    <row r="300" spans="1:3" ht="56.25" customHeight="1">
      <c r="A300" s="14"/>
      <c r="B300" s="14"/>
      <c r="C300" s="14"/>
    </row>
    <row r="301" spans="1:3" ht="56.25" customHeight="1">
      <c r="A301" s="14"/>
      <c r="B301" s="14"/>
      <c r="C301" s="14"/>
    </row>
    <row r="302" spans="1:3" ht="56.25" customHeight="1">
      <c r="A302" s="14"/>
      <c r="B302" s="14"/>
      <c r="C302" s="14"/>
    </row>
    <row r="303" spans="1:3" ht="56.25" customHeight="1">
      <c r="A303" s="14"/>
      <c r="B303" s="14"/>
      <c r="C303" s="14"/>
    </row>
    <row r="304" spans="1:3" ht="56.25" customHeight="1">
      <c r="A304" s="14"/>
      <c r="B304" s="14"/>
      <c r="C304" s="14"/>
    </row>
    <row r="305" spans="1:3" ht="56.25" customHeight="1">
      <c r="A305" s="14"/>
      <c r="B305" s="14"/>
      <c r="C305" s="14"/>
    </row>
    <row r="306" spans="1:3" ht="56.25" customHeight="1">
      <c r="A306" s="14"/>
      <c r="B306" s="14"/>
      <c r="C306" s="14"/>
    </row>
    <row r="307" spans="1:3" ht="56.25" customHeight="1">
      <c r="A307" s="14"/>
      <c r="B307" s="14"/>
      <c r="C307" s="14"/>
    </row>
    <row r="308" spans="1:3" ht="56.25" customHeight="1">
      <c r="A308" s="14"/>
      <c r="B308" s="14"/>
      <c r="C308" s="14"/>
    </row>
    <row r="309" spans="1:3" ht="56.25" customHeight="1">
      <c r="A309" s="14"/>
      <c r="B309" s="14"/>
      <c r="C309" s="14"/>
    </row>
    <row r="310" spans="1:3" ht="56.25" customHeight="1">
      <c r="A310" s="14"/>
      <c r="B310" s="14"/>
      <c r="C310" s="14"/>
    </row>
    <row r="311" spans="1:3" ht="56.25" customHeight="1">
      <c r="A311" s="14"/>
      <c r="B311" s="14"/>
      <c r="C311" s="14"/>
    </row>
    <row r="312" spans="1:3" ht="56.25" customHeight="1">
      <c r="A312" s="14"/>
      <c r="B312" s="14"/>
      <c r="C312" s="14"/>
    </row>
    <row r="313" spans="1:3" ht="56.25" customHeight="1">
      <c r="A313" s="14"/>
      <c r="B313" s="14"/>
      <c r="C313" s="14"/>
    </row>
    <row r="314" spans="1:3" ht="56.25" customHeight="1">
      <c r="A314" s="14"/>
      <c r="B314" s="14"/>
      <c r="C314" s="14"/>
    </row>
    <row r="315" spans="1:3" ht="56.25" customHeight="1">
      <c r="A315" s="14"/>
      <c r="B315" s="14"/>
      <c r="C315" s="14"/>
    </row>
    <row r="316" spans="1:3" ht="56.25" customHeight="1">
      <c r="A316" s="14"/>
      <c r="B316" s="14"/>
      <c r="C316" s="14"/>
    </row>
    <row r="317" spans="1:3" ht="56.25" customHeight="1">
      <c r="A317" s="14"/>
      <c r="B317" s="14"/>
      <c r="C317" s="14"/>
    </row>
    <row r="318" spans="1:3" ht="56.25" customHeight="1">
      <c r="A318" s="14"/>
      <c r="B318" s="14"/>
      <c r="C318" s="14"/>
    </row>
    <row r="319" spans="1:3" ht="56.25" customHeight="1">
      <c r="A319" s="14"/>
      <c r="B319" s="14"/>
      <c r="C319" s="14"/>
    </row>
    <row r="320" spans="1:3" ht="56.25" customHeight="1">
      <c r="A320" s="14"/>
      <c r="B320" s="14"/>
      <c r="C320" s="14"/>
    </row>
    <row r="321" spans="1:3" ht="56.25" customHeight="1">
      <c r="A321" s="14"/>
      <c r="B321" s="14"/>
      <c r="C321" s="14"/>
    </row>
    <row r="322" spans="1:3" ht="56.25" customHeight="1">
      <c r="A322" s="14"/>
      <c r="B322" s="14"/>
      <c r="C322" s="14"/>
    </row>
    <row r="323" spans="1:3" ht="56.25" customHeight="1">
      <c r="A323" s="14"/>
      <c r="B323" s="14"/>
      <c r="C323" s="14"/>
    </row>
    <row r="324" spans="1:3" ht="56.25" customHeight="1">
      <c r="A324" s="14"/>
      <c r="B324" s="14"/>
      <c r="C324" s="14"/>
    </row>
    <row r="325" spans="1:3" ht="56.25" customHeight="1">
      <c r="A325" s="14"/>
      <c r="B325" s="14"/>
      <c r="C325" s="14"/>
    </row>
    <row r="326" spans="1:3" ht="56.25" customHeight="1">
      <c r="A326" s="14"/>
      <c r="B326" s="14"/>
      <c r="C326" s="14"/>
    </row>
    <row r="327" spans="1:3" ht="56.25" customHeight="1">
      <c r="A327" s="14"/>
      <c r="B327" s="14"/>
      <c r="C327" s="14"/>
    </row>
    <row r="328" spans="1:3" ht="56.25" customHeight="1">
      <c r="A328" s="14"/>
      <c r="B328" s="14"/>
      <c r="C328" s="14"/>
    </row>
    <row r="329" spans="1:3" ht="56.25" customHeight="1">
      <c r="A329" s="14"/>
      <c r="B329" s="14"/>
      <c r="C329" s="14"/>
    </row>
    <row r="330" spans="1:3" ht="56.25" customHeight="1">
      <c r="A330" s="14"/>
      <c r="B330" s="14"/>
      <c r="C330" s="14"/>
    </row>
    <row r="331" spans="1:3" ht="56.25" customHeight="1">
      <c r="A331" s="14"/>
      <c r="B331" s="14"/>
      <c r="C331" s="14"/>
    </row>
    <row r="332" spans="1:3" ht="56.25" customHeight="1">
      <c r="A332" s="14"/>
      <c r="B332" s="14"/>
      <c r="C332" s="14"/>
    </row>
    <row r="333" spans="1:3" ht="56.25" customHeight="1">
      <c r="A333" s="14"/>
      <c r="B333" s="14"/>
      <c r="C333" s="14"/>
    </row>
    <row r="334" spans="1:3" ht="56.25" customHeight="1">
      <c r="A334" s="14"/>
      <c r="B334" s="14"/>
      <c r="C334" s="14"/>
    </row>
    <row r="335" spans="1:3" ht="56.25" customHeight="1">
      <c r="A335" s="14"/>
      <c r="B335" s="14"/>
      <c r="C335" s="14"/>
    </row>
    <row r="336" spans="1:3" ht="56.25" customHeight="1">
      <c r="A336" s="14"/>
      <c r="B336" s="14"/>
      <c r="C336" s="14"/>
    </row>
    <row r="337" spans="1:3" ht="56.25" customHeight="1">
      <c r="A337" s="14"/>
      <c r="B337" s="14"/>
      <c r="C337" s="14"/>
    </row>
    <row r="338" spans="1:3" ht="56.25" customHeight="1">
      <c r="A338" s="14"/>
      <c r="B338" s="14"/>
      <c r="C338" s="14"/>
    </row>
    <row r="339" spans="1:3" ht="56.25" customHeight="1">
      <c r="A339" s="14"/>
      <c r="B339" s="14"/>
      <c r="C339" s="14"/>
    </row>
    <row r="340" spans="1:3" ht="56.25" customHeight="1">
      <c r="A340" s="14"/>
      <c r="B340" s="14"/>
      <c r="C340" s="14"/>
    </row>
    <row r="341" spans="1:3" ht="56.25" customHeight="1">
      <c r="A341" s="14"/>
      <c r="B341" s="14"/>
      <c r="C341" s="14"/>
    </row>
    <row r="342" spans="1:3" ht="56.25" customHeight="1">
      <c r="A342" s="14"/>
      <c r="B342" s="14"/>
      <c r="C342" s="14"/>
    </row>
    <row r="343" spans="1:3" ht="56.25" customHeight="1">
      <c r="A343" s="14"/>
      <c r="B343" s="14"/>
      <c r="C343" s="14"/>
    </row>
    <row r="344" spans="1:3" ht="56.25" customHeight="1">
      <c r="A344" s="14"/>
      <c r="B344" s="14"/>
      <c r="C344" s="14"/>
    </row>
    <row r="345" spans="1:3" ht="56.25" customHeight="1">
      <c r="A345" s="14"/>
      <c r="B345" s="14"/>
      <c r="C345" s="14"/>
    </row>
    <row r="346" spans="1:3" ht="56.25" customHeight="1">
      <c r="A346" s="14"/>
      <c r="B346" s="14"/>
      <c r="C346" s="14"/>
    </row>
    <row r="347" spans="1:3" ht="56.25" customHeight="1">
      <c r="A347" s="14"/>
      <c r="B347" s="14"/>
      <c r="C347" s="14"/>
    </row>
    <row r="348" spans="1:3" ht="56.25" customHeight="1">
      <c r="A348" s="14"/>
      <c r="B348" s="14"/>
      <c r="C348" s="14"/>
    </row>
    <row r="349" spans="1:3" ht="56.25" customHeight="1">
      <c r="A349" s="14"/>
      <c r="B349" s="14"/>
      <c r="C349" s="14"/>
    </row>
    <row r="350" spans="1:3" ht="56.25" customHeight="1">
      <c r="A350" s="14"/>
      <c r="B350" s="14"/>
      <c r="C350" s="14"/>
    </row>
    <row r="351" spans="1:3" ht="56.25" customHeight="1">
      <c r="A351" s="14"/>
      <c r="B351" s="14"/>
      <c r="C351" s="14"/>
    </row>
    <row r="352" spans="1:3" ht="56.25" customHeight="1">
      <c r="A352" s="14"/>
      <c r="B352" s="14"/>
      <c r="C352" s="14"/>
    </row>
    <row r="353" spans="1:3" ht="56.25" customHeight="1">
      <c r="A353" s="14"/>
      <c r="B353" s="14"/>
      <c r="C353" s="14"/>
    </row>
    <row r="354" spans="1:3" ht="56.25" customHeight="1">
      <c r="A354" s="14"/>
      <c r="B354" s="14"/>
      <c r="C354" s="14"/>
    </row>
    <row r="355" spans="1:3" ht="56.25" customHeight="1">
      <c r="A355" s="14"/>
      <c r="B355" s="14"/>
      <c r="C355" s="14"/>
    </row>
    <row r="356" spans="1:3" ht="56.25" customHeight="1">
      <c r="A356" s="14"/>
      <c r="B356" s="14"/>
      <c r="C356" s="14"/>
    </row>
    <row r="357" spans="1:3" ht="56.25" customHeight="1">
      <c r="A357" s="14"/>
      <c r="B357" s="14"/>
      <c r="C357" s="14"/>
    </row>
    <row r="358" spans="1:3" ht="56.25" customHeight="1">
      <c r="A358" s="14"/>
      <c r="B358" s="14"/>
      <c r="C358" s="14"/>
    </row>
    <row r="359" spans="1:3" ht="56.25" customHeight="1">
      <c r="A359" s="14"/>
      <c r="B359" s="14"/>
      <c r="C359" s="14"/>
    </row>
    <row r="360" spans="1:3" ht="56.25" customHeight="1">
      <c r="A360" s="14"/>
      <c r="B360" s="14"/>
      <c r="C360" s="14"/>
    </row>
    <row r="361" spans="1:3" ht="56.25" customHeight="1">
      <c r="A361" s="14"/>
      <c r="B361" s="14"/>
      <c r="C361" s="14"/>
    </row>
    <row r="362" spans="1:3" ht="56.25" customHeight="1">
      <c r="A362" s="14"/>
      <c r="B362" s="14"/>
      <c r="C362" s="14"/>
    </row>
    <row r="363" spans="1:3" ht="56.25" customHeight="1">
      <c r="A363" s="14"/>
      <c r="B363" s="14"/>
      <c r="C363" s="14"/>
    </row>
    <row r="364" spans="1:3" ht="56.25" customHeight="1">
      <c r="A364" s="14"/>
      <c r="B364" s="14"/>
      <c r="C364" s="14"/>
    </row>
    <row r="365" spans="1:3" ht="56.25" customHeight="1">
      <c r="A365" s="14"/>
      <c r="B365" s="14"/>
      <c r="C365" s="14"/>
    </row>
    <row r="366" spans="1:3" ht="56.25" customHeight="1">
      <c r="A366" s="14"/>
      <c r="B366" s="14"/>
      <c r="C366" s="14"/>
    </row>
    <row r="367" spans="1:3" ht="56.25" customHeight="1">
      <c r="A367" s="14"/>
      <c r="B367" s="14"/>
      <c r="C367" s="14"/>
    </row>
    <row r="368" spans="1:3" ht="56.25" customHeight="1">
      <c r="A368" s="14"/>
      <c r="B368" s="14"/>
      <c r="C368" s="14"/>
    </row>
    <row r="369" spans="1:3" ht="56.25" customHeight="1">
      <c r="A369" s="14"/>
      <c r="B369" s="14"/>
      <c r="C369" s="14"/>
    </row>
    <row r="370" spans="1:3" ht="56.25" customHeight="1">
      <c r="A370" s="14"/>
      <c r="B370" s="14"/>
      <c r="C370" s="14"/>
    </row>
    <row r="371" spans="1:3" ht="56.25" customHeight="1">
      <c r="A371" s="14"/>
      <c r="B371" s="14"/>
      <c r="C371" s="14"/>
    </row>
    <row r="372" spans="1:3" ht="56.25" customHeight="1">
      <c r="A372" s="14"/>
      <c r="B372" s="14"/>
      <c r="C372" s="14"/>
    </row>
    <row r="373" spans="1:3" ht="56.25" customHeight="1">
      <c r="A373" s="14"/>
      <c r="B373" s="14"/>
      <c r="C373" s="14"/>
    </row>
    <row r="374" spans="1:3" ht="56.25" customHeight="1">
      <c r="A374" s="14"/>
      <c r="B374" s="14"/>
      <c r="C374" s="14"/>
    </row>
    <row r="375" spans="1:3" ht="56.25" customHeight="1">
      <c r="A375" s="14"/>
      <c r="B375" s="14"/>
      <c r="C375" s="14"/>
    </row>
    <row r="376" spans="1:3" ht="56.25" customHeight="1">
      <c r="A376" s="14"/>
      <c r="B376" s="14"/>
      <c r="C376" s="14"/>
    </row>
    <row r="377" spans="1:3" ht="56.25" customHeight="1">
      <c r="A377" s="14"/>
      <c r="B377" s="14"/>
      <c r="C377" s="14"/>
    </row>
    <row r="378" spans="1:3" ht="56.25" customHeight="1">
      <c r="A378" s="14"/>
      <c r="B378" s="14"/>
      <c r="C378" s="14"/>
    </row>
    <row r="379" spans="1:3" ht="56.25" customHeight="1">
      <c r="A379" s="14"/>
      <c r="B379" s="14"/>
      <c r="C379" s="14"/>
    </row>
    <row r="380" spans="1:3" ht="56.25" customHeight="1">
      <c r="A380" s="14"/>
      <c r="B380" s="14"/>
      <c r="C380" s="14"/>
    </row>
    <row r="381" spans="1:3" ht="56.25" customHeight="1">
      <c r="A381" s="14"/>
      <c r="B381" s="14"/>
      <c r="C381" s="14"/>
    </row>
    <row r="382" spans="1:3" ht="56.25" customHeight="1">
      <c r="A382" s="14"/>
      <c r="B382" s="14"/>
      <c r="C382" s="14"/>
    </row>
    <row r="383" spans="1:3" ht="56.25" customHeight="1">
      <c r="A383" s="14"/>
      <c r="B383" s="14"/>
      <c r="C383" s="14"/>
    </row>
    <row r="384" spans="1:3" ht="56.25" customHeight="1">
      <c r="A384" s="14"/>
      <c r="B384" s="14"/>
      <c r="C384" s="14"/>
    </row>
    <row r="385" spans="1:3" ht="56.25" customHeight="1">
      <c r="A385" s="14"/>
      <c r="B385" s="14"/>
      <c r="C385" s="14"/>
    </row>
    <row r="386" spans="1:3" ht="56.25" customHeight="1">
      <c r="A386" s="14"/>
      <c r="B386" s="14"/>
      <c r="C386" s="14"/>
    </row>
    <row r="387" spans="1:3" ht="56.25" customHeight="1">
      <c r="A387" s="14"/>
      <c r="B387" s="14"/>
      <c r="C387" s="14"/>
    </row>
    <row r="388" spans="1:3" ht="56.25" customHeight="1">
      <c r="A388" s="14"/>
      <c r="B388" s="14"/>
      <c r="C388" s="14"/>
    </row>
    <row r="389" spans="1:3" ht="56.25" customHeight="1">
      <c r="A389" s="14"/>
      <c r="B389" s="14"/>
      <c r="C389" s="14"/>
    </row>
    <row r="390" spans="1:3" ht="56.25" customHeight="1">
      <c r="A390" s="14"/>
      <c r="B390" s="14"/>
      <c r="C390" s="14"/>
    </row>
    <row r="391" spans="1:3" ht="56.25" customHeight="1">
      <c r="A391" s="14"/>
      <c r="B391" s="14"/>
      <c r="C391" s="14"/>
    </row>
    <row r="392" spans="1:3" ht="56.25" customHeight="1">
      <c r="A392" s="14"/>
      <c r="B392" s="14"/>
      <c r="C392" s="14"/>
    </row>
    <row r="393" spans="1:3" ht="56.25" customHeight="1">
      <c r="A393" s="14"/>
      <c r="B393" s="14"/>
      <c r="C393" s="14"/>
    </row>
    <row r="394" spans="1:3" ht="56.25" customHeight="1">
      <c r="A394" s="14"/>
      <c r="B394" s="14"/>
      <c r="C394" s="14"/>
    </row>
    <row r="395" spans="1:3" ht="56.25" customHeight="1">
      <c r="A395" s="14"/>
      <c r="B395" s="14"/>
      <c r="C395" s="14"/>
    </row>
    <row r="396" spans="1:3" ht="56.25" customHeight="1">
      <c r="A396" s="14"/>
      <c r="B396" s="14"/>
      <c r="C396" s="14"/>
    </row>
    <row r="397" spans="1:3" ht="56.25" customHeight="1">
      <c r="A397" s="14"/>
      <c r="B397" s="14"/>
      <c r="C397" s="14"/>
    </row>
    <row r="398" spans="1:3" ht="56.25" customHeight="1">
      <c r="A398" s="14"/>
      <c r="B398" s="14"/>
      <c r="C398" s="14"/>
    </row>
    <row r="399" spans="1:3" ht="56.25" customHeight="1">
      <c r="A399" s="14"/>
      <c r="B399" s="14"/>
      <c r="C399" s="14"/>
    </row>
    <row r="400" spans="1:3" ht="56.25" customHeight="1">
      <c r="A400" s="14"/>
      <c r="B400" s="14"/>
      <c r="C400" s="14"/>
    </row>
    <row r="401" spans="1:3" ht="56.25" customHeight="1">
      <c r="A401" s="14"/>
      <c r="B401" s="14"/>
      <c r="C401" s="14"/>
    </row>
    <row r="402" spans="1:3" ht="56.25" customHeight="1">
      <c r="A402" s="14"/>
      <c r="B402" s="14"/>
      <c r="C402" s="14"/>
    </row>
    <row r="403" spans="1:3" ht="56.25" customHeight="1">
      <c r="A403" s="14"/>
      <c r="B403" s="14"/>
      <c r="C403" s="14"/>
    </row>
    <row r="404" spans="1:3" ht="56.25" customHeight="1">
      <c r="A404" s="14"/>
      <c r="B404" s="14"/>
      <c r="C404" s="14"/>
    </row>
    <row r="405" spans="1:3" ht="56.25" customHeight="1">
      <c r="A405" s="14"/>
      <c r="B405" s="14"/>
      <c r="C405" s="14"/>
    </row>
    <row r="406" spans="1:3" ht="56.25" customHeight="1">
      <c r="A406" s="14"/>
      <c r="B406" s="14"/>
      <c r="C406" s="14"/>
    </row>
    <row r="407" spans="1:3" ht="56.25" customHeight="1">
      <c r="A407" s="14"/>
      <c r="B407" s="14"/>
      <c r="C407" s="14"/>
    </row>
    <row r="408" spans="1:3" ht="56.25" customHeight="1">
      <c r="A408" s="14"/>
      <c r="B408" s="14"/>
      <c r="C408" s="14"/>
    </row>
    <row r="409" spans="1:3" ht="56.25" customHeight="1">
      <c r="A409" s="14"/>
      <c r="B409" s="14"/>
      <c r="C409" s="14"/>
    </row>
    <row r="410" spans="1:3" ht="56.25" customHeight="1">
      <c r="A410" s="14"/>
      <c r="B410" s="14"/>
      <c r="C410" s="14"/>
    </row>
    <row r="411" spans="1:3" ht="56.25" customHeight="1">
      <c r="A411" s="14"/>
      <c r="B411" s="14"/>
      <c r="C411" s="14"/>
    </row>
    <row r="412" spans="1:3" ht="56.25" customHeight="1">
      <c r="A412" s="14"/>
      <c r="B412" s="14"/>
      <c r="C412" s="14"/>
    </row>
    <row r="413" spans="1:3" ht="56.25" customHeight="1">
      <c r="A413" s="14"/>
      <c r="B413" s="14"/>
      <c r="C413" s="14"/>
    </row>
    <row r="414" spans="1:3" ht="56.25" customHeight="1">
      <c r="A414" s="14"/>
      <c r="B414" s="14"/>
      <c r="C414" s="14"/>
    </row>
    <row r="415" spans="1:3" ht="56.25" customHeight="1">
      <c r="A415" s="14"/>
      <c r="B415" s="14"/>
      <c r="C415" s="14"/>
    </row>
    <row r="416" spans="1:3" ht="56.25" customHeight="1">
      <c r="A416" s="14"/>
      <c r="B416" s="14"/>
      <c r="C416" s="14"/>
    </row>
    <row r="417" spans="1:3" ht="56.25" customHeight="1">
      <c r="A417" s="14"/>
      <c r="B417" s="14"/>
      <c r="C417" s="14"/>
    </row>
    <row r="418" spans="1:3" ht="56.25" customHeight="1">
      <c r="A418" s="14"/>
      <c r="B418" s="14"/>
      <c r="C418" s="14"/>
    </row>
    <row r="419" spans="1:3" ht="56.25" customHeight="1">
      <c r="A419" s="14"/>
      <c r="B419" s="14"/>
      <c r="C419" s="14"/>
    </row>
    <row r="420" spans="1:3" ht="56.25" customHeight="1">
      <c r="A420" s="14"/>
      <c r="B420" s="14"/>
      <c r="C420" s="14"/>
    </row>
    <row r="421" spans="1:3" ht="56.25" customHeight="1">
      <c r="A421" s="14"/>
      <c r="B421" s="14"/>
      <c r="C421" s="14"/>
    </row>
    <row r="422" spans="1:3" ht="56.25" customHeight="1">
      <c r="A422" s="14"/>
      <c r="B422" s="14"/>
      <c r="C422" s="14"/>
    </row>
    <row r="423" spans="1:3" ht="56.25" customHeight="1">
      <c r="A423" s="14"/>
      <c r="B423" s="14"/>
      <c r="C423" s="14"/>
    </row>
    <row r="424" spans="1:3" ht="56.25" customHeight="1">
      <c r="A424" s="14"/>
      <c r="B424" s="14"/>
      <c r="C424" s="14"/>
    </row>
    <row r="425" spans="1:3" ht="56.25" customHeight="1">
      <c r="A425" s="14"/>
      <c r="B425" s="14"/>
      <c r="C425" s="14"/>
    </row>
    <row r="426" spans="1:3" ht="56.25" customHeight="1">
      <c r="A426" s="14"/>
      <c r="B426" s="14"/>
      <c r="C426" s="14"/>
    </row>
    <row r="427" spans="1:3" ht="56.25" customHeight="1">
      <c r="A427" s="14"/>
      <c r="B427" s="14"/>
      <c r="C427" s="14"/>
    </row>
    <row r="428" spans="1:3" ht="56.25" customHeight="1">
      <c r="A428" s="14"/>
      <c r="B428" s="14"/>
      <c r="C428" s="14"/>
    </row>
    <row r="429" spans="1:3" ht="56.25" customHeight="1">
      <c r="A429" s="14"/>
      <c r="B429" s="14"/>
      <c r="C429" s="14"/>
    </row>
    <row r="430" spans="1:3" ht="56.25" customHeight="1">
      <c r="A430" s="14"/>
      <c r="B430" s="14"/>
      <c r="C430" s="14"/>
    </row>
    <row r="431" spans="1:3" ht="56.25" customHeight="1">
      <c r="A431" s="14"/>
      <c r="B431" s="14"/>
      <c r="C431" s="14"/>
    </row>
    <row r="432" spans="1:3" ht="56.25" customHeight="1">
      <c r="A432" s="14"/>
      <c r="B432" s="14"/>
      <c r="C432" s="14"/>
    </row>
    <row r="433" spans="1:3" ht="56.25" customHeight="1">
      <c r="A433" s="14"/>
      <c r="B433" s="14"/>
      <c r="C433" s="14"/>
    </row>
    <row r="434" spans="1:3" ht="56.25" customHeight="1">
      <c r="A434" s="14"/>
      <c r="B434" s="14"/>
      <c r="C434" s="14"/>
    </row>
    <row r="435" spans="1:3" ht="56.25" customHeight="1">
      <c r="A435" s="14"/>
      <c r="B435" s="14"/>
      <c r="C435" s="14"/>
    </row>
    <row r="436" spans="1:3" ht="56.25" customHeight="1">
      <c r="A436" s="14"/>
      <c r="B436" s="14"/>
      <c r="C436" s="14"/>
    </row>
    <row r="437" spans="1:3" ht="56.25" customHeight="1">
      <c r="A437" s="14"/>
      <c r="B437" s="14"/>
      <c r="C437" s="14"/>
    </row>
    <row r="438" spans="1:3" ht="56.25" customHeight="1">
      <c r="A438" s="14"/>
      <c r="B438" s="14"/>
      <c r="C438" s="14"/>
    </row>
    <row r="439" spans="1:3" ht="56.25" customHeight="1">
      <c r="A439" s="14"/>
      <c r="B439" s="14"/>
      <c r="C439" s="14"/>
    </row>
    <row r="440" spans="1:3" ht="56.25" customHeight="1">
      <c r="A440" s="14"/>
      <c r="B440" s="14"/>
      <c r="C440" s="14"/>
    </row>
    <row r="441" spans="1:3" ht="56.25" customHeight="1">
      <c r="A441" s="14"/>
      <c r="B441" s="14"/>
      <c r="C441" s="14"/>
    </row>
    <row r="442" spans="1:3" ht="56.25" customHeight="1">
      <c r="A442" s="14"/>
      <c r="B442" s="14"/>
      <c r="C442" s="14"/>
    </row>
    <row r="443" spans="1:3" ht="56.25" customHeight="1">
      <c r="A443" s="14"/>
      <c r="B443" s="14"/>
      <c r="C443" s="14"/>
    </row>
    <row r="444" spans="1:3" ht="56.25" customHeight="1">
      <c r="A444" s="14"/>
      <c r="B444" s="14"/>
      <c r="C444" s="14"/>
    </row>
    <row r="445" spans="1:3" ht="56.25" customHeight="1">
      <c r="A445" s="14"/>
      <c r="B445" s="14"/>
      <c r="C445" s="14"/>
    </row>
    <row r="446" spans="1:3" ht="56.25" customHeight="1">
      <c r="A446" s="14"/>
      <c r="B446" s="14"/>
      <c r="C446" s="14"/>
    </row>
    <row r="447" spans="1:3" ht="56.25" customHeight="1">
      <c r="A447" s="14"/>
      <c r="B447" s="14"/>
      <c r="C447" s="14"/>
    </row>
    <row r="448" spans="1:3" ht="56.25" customHeight="1">
      <c r="A448" s="14"/>
      <c r="B448" s="14"/>
      <c r="C448" s="14"/>
    </row>
    <row r="449" spans="1:3" ht="56.25" customHeight="1">
      <c r="A449" s="14"/>
      <c r="B449" s="14"/>
      <c r="C449" s="14"/>
    </row>
    <row r="450" spans="1:3" ht="56.25" customHeight="1">
      <c r="A450" s="14"/>
      <c r="B450" s="14"/>
      <c r="C450" s="14"/>
    </row>
    <row r="451" spans="1:3" ht="56.25" customHeight="1">
      <c r="A451" s="14"/>
      <c r="B451" s="14"/>
      <c r="C451" s="14"/>
    </row>
    <row r="452" spans="1:3" ht="56.25" customHeight="1">
      <c r="A452" s="14"/>
      <c r="B452" s="14"/>
      <c r="C452" s="14"/>
    </row>
    <row r="453" spans="1:3" ht="56.25" customHeight="1">
      <c r="A453" s="14"/>
      <c r="B453" s="14"/>
      <c r="C453" s="14"/>
    </row>
    <row r="454" spans="1:3" ht="56.25" customHeight="1">
      <c r="A454" s="14"/>
      <c r="B454" s="14"/>
      <c r="C454" s="14"/>
    </row>
    <row r="455" spans="1:3" ht="56.25" customHeight="1">
      <c r="A455" s="14"/>
      <c r="B455" s="14"/>
      <c r="C455" s="14"/>
    </row>
    <row r="456" spans="1:3" ht="56.25" customHeight="1">
      <c r="A456" s="14"/>
      <c r="B456" s="14"/>
      <c r="C456" s="14"/>
    </row>
    <row r="457" spans="1:3" ht="56.25" customHeight="1">
      <c r="A457" s="14"/>
      <c r="B457" s="14"/>
      <c r="C457" s="14"/>
    </row>
    <row r="458" spans="1:3" ht="56.25" customHeight="1">
      <c r="A458" s="14"/>
      <c r="B458" s="14"/>
      <c r="C458" s="14"/>
    </row>
    <row r="459" spans="1:3" ht="56.25" customHeight="1">
      <c r="A459" s="14"/>
      <c r="B459" s="14"/>
      <c r="C459" s="14"/>
    </row>
    <row r="460" spans="1:3" ht="56.25" customHeight="1">
      <c r="A460" s="14"/>
      <c r="B460" s="14"/>
      <c r="C460" s="14"/>
    </row>
    <row r="461" spans="1:3" ht="56.25" customHeight="1">
      <c r="A461" s="14"/>
      <c r="B461" s="14"/>
      <c r="C461" s="14"/>
    </row>
    <row r="462" spans="1:3" ht="56.25" customHeight="1">
      <c r="A462" s="14"/>
      <c r="B462" s="14"/>
      <c r="C462" s="14"/>
    </row>
    <row r="463" spans="1:3" ht="56.25" customHeight="1">
      <c r="A463" s="14"/>
      <c r="B463" s="14"/>
      <c r="C463" s="14"/>
    </row>
    <row r="464" spans="1:3" ht="56.25" customHeight="1">
      <c r="A464" s="14"/>
      <c r="B464" s="14"/>
      <c r="C464" s="14"/>
    </row>
    <row r="465" spans="1:3" ht="56.25" customHeight="1">
      <c r="A465" s="14"/>
      <c r="B465" s="14"/>
      <c r="C465" s="14"/>
    </row>
    <row r="466" spans="1:3" ht="56.25" customHeight="1">
      <c r="A466" s="14"/>
      <c r="B466" s="14"/>
      <c r="C466" s="14"/>
    </row>
    <row r="467" spans="1:3" ht="56.25" customHeight="1">
      <c r="A467" s="14"/>
      <c r="B467" s="14"/>
      <c r="C467" s="14"/>
    </row>
    <row r="468" spans="1:3" ht="56.25" customHeight="1">
      <c r="A468" s="14"/>
      <c r="B468" s="14"/>
      <c r="C468" s="14"/>
    </row>
    <row r="469" spans="1:3" ht="56.25" customHeight="1">
      <c r="A469" s="14"/>
      <c r="B469" s="14"/>
      <c r="C469" s="14"/>
    </row>
    <row r="470" spans="1:3" ht="56.25" customHeight="1">
      <c r="A470" s="14"/>
      <c r="B470" s="14"/>
      <c r="C470" s="14"/>
    </row>
    <row r="471" spans="1:3" ht="56.25" customHeight="1">
      <c r="A471" s="14"/>
      <c r="B471" s="14"/>
      <c r="C471" s="14"/>
    </row>
    <row r="472" spans="1:3" ht="56.25" customHeight="1">
      <c r="A472" s="14"/>
      <c r="B472" s="14"/>
      <c r="C472" s="14"/>
    </row>
    <row r="473" spans="1:3" ht="56.25" customHeight="1">
      <c r="A473" s="14"/>
      <c r="B473" s="14"/>
      <c r="C473" s="14"/>
    </row>
    <row r="474" spans="1:3" ht="56.25" customHeight="1">
      <c r="A474" s="14"/>
      <c r="B474" s="14"/>
      <c r="C474" s="14"/>
    </row>
    <row r="475" spans="1:3" ht="56.25" customHeight="1">
      <c r="A475" s="14"/>
      <c r="B475" s="14"/>
      <c r="C475" s="14"/>
    </row>
    <row r="476" spans="1:3" ht="56.25" customHeight="1">
      <c r="A476" s="14"/>
      <c r="B476" s="14"/>
      <c r="C476" s="14"/>
    </row>
    <row r="477" spans="1:3" ht="56.25" customHeight="1">
      <c r="A477" s="14"/>
      <c r="B477" s="14"/>
      <c r="C477" s="14"/>
    </row>
    <row r="478" spans="1:3" ht="56.25" customHeight="1">
      <c r="A478" s="14"/>
      <c r="B478" s="14"/>
      <c r="C478" s="14"/>
    </row>
    <row r="479" spans="1:3" ht="56.25" customHeight="1">
      <c r="A479" s="14"/>
      <c r="B479" s="14"/>
      <c r="C479" s="14"/>
    </row>
    <row r="480" spans="1:3" ht="56.25" customHeight="1">
      <c r="A480" s="14"/>
      <c r="B480" s="14"/>
      <c r="C480" s="14"/>
    </row>
    <row r="481" spans="1:3" ht="56.25" customHeight="1">
      <c r="A481" s="14"/>
      <c r="B481" s="14"/>
      <c r="C481" s="14"/>
    </row>
    <row r="482" spans="1:3" ht="56.25" customHeight="1">
      <c r="A482" s="14"/>
      <c r="B482" s="14"/>
      <c r="C482" s="14"/>
    </row>
    <row r="483" spans="1:3" ht="56.25" customHeight="1">
      <c r="A483" s="14"/>
      <c r="B483" s="14"/>
      <c r="C483" s="14"/>
    </row>
    <row r="484" spans="1:3" ht="56.25" customHeight="1">
      <c r="A484" s="14"/>
      <c r="B484" s="14"/>
      <c r="C484" s="14"/>
    </row>
    <row r="485" spans="1:3" ht="56.25" customHeight="1">
      <c r="A485" s="14"/>
      <c r="B485" s="14"/>
      <c r="C485" s="14"/>
    </row>
    <row r="486" spans="1:3" ht="56.25" customHeight="1">
      <c r="A486" s="14"/>
      <c r="B486" s="14"/>
      <c r="C486" s="14"/>
    </row>
    <row r="487" spans="1:3" ht="56.25" customHeight="1">
      <c r="A487" s="14"/>
      <c r="B487" s="14"/>
      <c r="C487" s="14"/>
    </row>
    <row r="488" spans="1:3" ht="56.25" customHeight="1">
      <c r="A488" s="14"/>
      <c r="B488" s="14"/>
      <c r="C488" s="14"/>
    </row>
    <row r="489" spans="1:3" ht="56.25" customHeight="1">
      <c r="A489" s="14"/>
      <c r="B489" s="14"/>
      <c r="C489" s="14"/>
    </row>
    <row r="490" spans="1:3" ht="56.25" customHeight="1">
      <c r="A490" s="14"/>
      <c r="B490" s="14"/>
      <c r="C490" s="14"/>
    </row>
    <row r="491" spans="1:3" ht="56.25" customHeight="1">
      <c r="A491" s="14"/>
      <c r="B491" s="14"/>
      <c r="C491" s="14"/>
    </row>
    <row r="492" spans="1:3" ht="56.25" customHeight="1">
      <c r="A492" s="14"/>
      <c r="B492" s="14"/>
      <c r="C492" s="14"/>
    </row>
    <row r="493" spans="1:3" ht="56.25" customHeight="1">
      <c r="A493" s="14"/>
      <c r="B493" s="14"/>
      <c r="C493" s="14"/>
    </row>
    <row r="494" spans="1:3" ht="56.25" customHeight="1">
      <c r="A494" s="14"/>
      <c r="B494" s="14"/>
      <c r="C494" s="14"/>
    </row>
    <row r="495" spans="1:3" ht="56.25" customHeight="1">
      <c r="A495" s="14"/>
      <c r="B495" s="14"/>
      <c r="C495" s="14"/>
    </row>
    <row r="496" spans="1:3" ht="56.25" customHeight="1">
      <c r="A496" s="14"/>
      <c r="B496" s="14"/>
      <c r="C496" s="14"/>
    </row>
    <row r="497" spans="1:3" ht="56.25" customHeight="1">
      <c r="A497" s="14"/>
      <c r="B497" s="14"/>
      <c r="C497" s="14"/>
    </row>
    <row r="498" spans="1:3" ht="56.25" customHeight="1">
      <c r="A498" s="14"/>
      <c r="B498" s="14"/>
      <c r="C498" s="14"/>
    </row>
    <row r="499" spans="1:3" ht="56.25" customHeight="1">
      <c r="A499" s="14"/>
      <c r="B499" s="14"/>
      <c r="C499" s="14"/>
    </row>
    <row r="500" spans="1:3" ht="56.25" customHeight="1">
      <c r="A500" s="14"/>
      <c r="B500" s="14"/>
      <c r="C500" s="14"/>
    </row>
    <row r="501" spans="1:3" ht="56.25" customHeight="1">
      <c r="A501" s="14"/>
      <c r="B501" s="14"/>
      <c r="C501" s="14"/>
    </row>
    <row r="502" spans="1:3" ht="56.25" customHeight="1">
      <c r="A502" s="14"/>
      <c r="B502" s="14"/>
      <c r="C502" s="14"/>
    </row>
    <row r="503" spans="1:3" ht="56.25" customHeight="1">
      <c r="A503" s="14"/>
      <c r="B503" s="14"/>
      <c r="C503" s="14"/>
    </row>
    <row r="504" spans="1:3" ht="56.25" customHeight="1">
      <c r="A504" s="14"/>
      <c r="B504" s="14"/>
      <c r="C504" s="14"/>
    </row>
    <row r="505" spans="1:3" ht="56.25" customHeight="1">
      <c r="A505" s="14"/>
      <c r="B505" s="14"/>
      <c r="C505" s="14"/>
    </row>
    <row r="506" spans="1:3" ht="56.25" customHeight="1">
      <c r="A506" s="14"/>
      <c r="B506" s="14"/>
      <c r="C506" s="14"/>
    </row>
    <row r="507" spans="1:3" ht="56.25" customHeight="1">
      <c r="A507" s="14"/>
      <c r="B507" s="14"/>
      <c r="C507" s="14"/>
    </row>
    <row r="508" spans="1:3" ht="56.25" customHeight="1">
      <c r="A508" s="14"/>
      <c r="B508" s="14"/>
      <c r="C508" s="14"/>
    </row>
    <row r="509" spans="1:3" ht="56.25" customHeight="1">
      <c r="A509" s="14"/>
      <c r="B509" s="14"/>
      <c r="C509" s="14"/>
    </row>
    <row r="510" spans="1:3" ht="56.25" customHeight="1">
      <c r="A510" s="14"/>
      <c r="B510" s="14"/>
      <c r="C510" s="14"/>
    </row>
    <row r="511" spans="1:3" ht="56.25" customHeight="1">
      <c r="A511" s="14"/>
      <c r="B511" s="14"/>
      <c r="C511" s="14"/>
    </row>
    <row r="512" spans="1:3" ht="56.25" customHeight="1">
      <c r="A512" s="14"/>
      <c r="B512" s="14"/>
      <c r="C512" s="14"/>
    </row>
    <row r="513" spans="1:3" ht="56.25" customHeight="1">
      <c r="A513" s="14"/>
      <c r="B513" s="14"/>
      <c r="C513" s="14"/>
    </row>
    <row r="514" spans="1:3" ht="56.25" customHeight="1">
      <c r="A514" s="14"/>
      <c r="B514" s="14"/>
      <c r="C514" s="14"/>
    </row>
    <row r="515" spans="1:3" ht="56.25" customHeight="1">
      <c r="A515" s="14"/>
      <c r="B515" s="14"/>
      <c r="C515" s="14"/>
    </row>
    <row r="516" spans="1:3" ht="56.25" customHeight="1">
      <c r="A516" s="14"/>
      <c r="B516" s="14"/>
      <c r="C516" s="14"/>
    </row>
    <row r="517" spans="1:3" ht="56.25" customHeight="1">
      <c r="A517" s="14"/>
      <c r="B517" s="14"/>
      <c r="C517" s="14"/>
    </row>
    <row r="518" spans="1:3" ht="56.25" customHeight="1">
      <c r="A518" s="14"/>
      <c r="B518" s="14"/>
      <c r="C518" s="14"/>
    </row>
    <row r="519" spans="1:3" ht="56.25" customHeight="1">
      <c r="A519" s="14"/>
      <c r="B519" s="14"/>
      <c r="C519" s="14"/>
    </row>
    <row r="520" spans="1:3" ht="56.25" customHeight="1">
      <c r="A520" s="14"/>
      <c r="B520" s="14"/>
      <c r="C520" s="14"/>
    </row>
    <row r="521" spans="1:3" ht="56.25" customHeight="1">
      <c r="A521" s="14"/>
      <c r="B521" s="14"/>
      <c r="C521" s="14"/>
    </row>
    <row r="522" spans="1:3" ht="56.25" customHeight="1">
      <c r="A522" s="14"/>
      <c r="B522" s="14"/>
      <c r="C522" s="14"/>
    </row>
    <row r="523" spans="1:3" ht="56.25" customHeight="1">
      <c r="A523" s="14"/>
      <c r="B523" s="14"/>
      <c r="C523" s="14"/>
    </row>
    <row r="524" spans="1:3" ht="56.25" customHeight="1">
      <c r="A524" s="14"/>
      <c r="B524" s="14"/>
      <c r="C524" s="14"/>
    </row>
    <row r="525" spans="1:3" ht="56.25" customHeight="1">
      <c r="A525" s="14"/>
      <c r="B525" s="14"/>
      <c r="C525" s="14"/>
    </row>
    <row r="526" spans="1:3" ht="56.25" customHeight="1">
      <c r="A526" s="14"/>
      <c r="B526" s="14"/>
      <c r="C526" s="14"/>
    </row>
    <row r="527" spans="1:3" ht="56.25" customHeight="1">
      <c r="A527" s="14"/>
      <c r="B527" s="14"/>
      <c r="C527" s="14"/>
    </row>
    <row r="528" spans="1:3" ht="56.25" customHeight="1">
      <c r="A528" s="14"/>
      <c r="B528" s="14"/>
      <c r="C528" s="14"/>
    </row>
    <row r="529" spans="1:3" ht="56.25" customHeight="1">
      <c r="A529" s="14"/>
      <c r="B529" s="14"/>
      <c r="C529" s="14"/>
    </row>
    <row r="530" spans="1:3" ht="56.25" customHeight="1">
      <c r="A530" s="14"/>
      <c r="B530" s="14"/>
      <c r="C530" s="14"/>
    </row>
    <row r="531" spans="1:3" ht="56.25" customHeight="1">
      <c r="A531" s="14"/>
      <c r="B531" s="14"/>
      <c r="C531" s="14"/>
    </row>
    <row r="532" spans="1:3" ht="56.25" customHeight="1">
      <c r="A532" s="14"/>
      <c r="B532" s="14"/>
      <c r="C532" s="14"/>
    </row>
    <row r="533" spans="1:3" ht="56.25" customHeight="1">
      <c r="A533" s="14"/>
      <c r="B533" s="14"/>
      <c r="C533" s="14"/>
    </row>
    <row r="534" spans="1:3" ht="56.25" customHeight="1">
      <c r="A534" s="14"/>
      <c r="B534" s="14"/>
      <c r="C534" s="14"/>
    </row>
    <row r="535" spans="1:3" ht="56.25" customHeight="1">
      <c r="A535" s="14"/>
      <c r="B535" s="14"/>
      <c r="C535" s="14"/>
    </row>
    <row r="536" spans="1:3" ht="56.25" customHeight="1">
      <c r="A536" s="14"/>
      <c r="B536" s="14"/>
      <c r="C536" s="14"/>
    </row>
    <row r="537" spans="1:3" ht="56.25" customHeight="1">
      <c r="A537" s="14"/>
      <c r="B537" s="14"/>
      <c r="C537" s="14"/>
    </row>
    <row r="538" spans="1:3" ht="56.25" customHeight="1">
      <c r="A538" s="14"/>
      <c r="B538" s="14"/>
      <c r="C538" s="14"/>
    </row>
    <row r="539" spans="1:3" ht="56.25" customHeight="1">
      <c r="A539" s="14"/>
      <c r="B539" s="14"/>
      <c r="C539" s="14"/>
    </row>
    <row r="540" spans="1:3" ht="56.25" customHeight="1">
      <c r="A540" s="14"/>
      <c r="B540" s="14"/>
      <c r="C540" s="14"/>
    </row>
    <row r="541" spans="1:3" ht="56.25" customHeight="1">
      <c r="A541" s="14"/>
      <c r="B541" s="14"/>
      <c r="C541" s="14"/>
    </row>
    <row r="542" spans="1:3" ht="56.25" customHeight="1">
      <c r="A542" s="14"/>
      <c r="B542" s="14"/>
      <c r="C542" s="14"/>
    </row>
    <row r="543" spans="1:3" ht="56.25" customHeight="1">
      <c r="A543" s="14"/>
      <c r="B543" s="14"/>
      <c r="C543" s="14"/>
    </row>
    <row r="544" spans="1:3" ht="56.25" customHeight="1">
      <c r="A544" s="14"/>
      <c r="B544" s="14"/>
      <c r="C544" s="14"/>
    </row>
    <row r="545" spans="1:3" ht="56.25" customHeight="1">
      <c r="A545" s="14"/>
      <c r="B545" s="14"/>
      <c r="C545" s="14"/>
    </row>
    <row r="546" spans="1:3" ht="56.25" customHeight="1">
      <c r="A546" s="14"/>
      <c r="B546" s="14"/>
      <c r="C546" s="14"/>
    </row>
    <row r="547" spans="1:3" ht="56.25" customHeight="1">
      <c r="A547" s="14"/>
      <c r="B547" s="14"/>
      <c r="C547" s="14"/>
    </row>
    <row r="548" spans="1:3" ht="56.25" customHeight="1">
      <c r="A548" s="14"/>
      <c r="B548" s="14"/>
      <c r="C548" s="14"/>
    </row>
    <row r="549" spans="1:3" ht="56.25" customHeight="1">
      <c r="A549" s="14"/>
      <c r="B549" s="14"/>
      <c r="C549" s="14"/>
    </row>
    <row r="550" spans="1:3" ht="56.25" customHeight="1">
      <c r="A550" s="14"/>
      <c r="B550" s="14"/>
      <c r="C550" s="14"/>
    </row>
    <row r="551" spans="1:3" ht="56.25" customHeight="1">
      <c r="A551" s="14"/>
      <c r="B551" s="14"/>
      <c r="C551" s="14"/>
    </row>
    <row r="552" spans="1:3" ht="56.25" customHeight="1">
      <c r="A552" s="14"/>
      <c r="B552" s="14"/>
      <c r="C552" s="14"/>
    </row>
    <row r="553" spans="1:3" ht="56.25" customHeight="1">
      <c r="A553" s="14"/>
      <c r="B553" s="14"/>
      <c r="C553" s="14"/>
    </row>
    <row r="554" spans="1:3" ht="56.25" customHeight="1">
      <c r="A554" s="14"/>
      <c r="B554" s="14"/>
      <c r="C554" s="14"/>
    </row>
    <row r="555" spans="1:3" ht="56.25" customHeight="1">
      <c r="A555" s="14"/>
      <c r="B555" s="14"/>
      <c r="C555" s="14"/>
    </row>
    <row r="556" spans="1:3" ht="56.25" customHeight="1">
      <c r="A556" s="14"/>
      <c r="B556" s="14"/>
      <c r="C556" s="14"/>
    </row>
    <row r="557" spans="1:3" ht="56.25" customHeight="1">
      <c r="A557" s="14"/>
      <c r="B557" s="14"/>
      <c r="C557" s="14"/>
    </row>
    <row r="558" spans="1:3" ht="56.25" customHeight="1">
      <c r="A558" s="14"/>
      <c r="B558" s="14"/>
      <c r="C558" s="14"/>
    </row>
    <row r="559" spans="1:3" ht="56.25" customHeight="1">
      <c r="A559" s="14"/>
      <c r="B559" s="14"/>
      <c r="C559" s="14"/>
    </row>
    <row r="560" spans="1:3" ht="56.25" customHeight="1">
      <c r="A560" s="14"/>
      <c r="B560" s="14"/>
      <c r="C560" s="14"/>
    </row>
    <row r="561" spans="1:3" ht="56.25" customHeight="1">
      <c r="A561" s="14"/>
      <c r="B561" s="14"/>
      <c r="C561" s="14"/>
    </row>
    <row r="562" spans="1:3" ht="56.25" customHeight="1">
      <c r="A562" s="14"/>
      <c r="B562" s="14"/>
      <c r="C562" s="14"/>
    </row>
    <row r="563" spans="1:3" ht="56.25" customHeight="1">
      <c r="A563" s="14"/>
      <c r="B563" s="14"/>
      <c r="C563" s="14"/>
    </row>
    <row r="564" spans="1:3" ht="56.25" customHeight="1">
      <c r="A564" s="14"/>
      <c r="B564" s="14"/>
      <c r="C564" s="14"/>
    </row>
    <row r="565" spans="1:3" ht="56.25" customHeight="1">
      <c r="A565" s="14"/>
      <c r="B565" s="14"/>
      <c r="C565" s="14"/>
    </row>
    <row r="566" spans="1:3" ht="56.25" customHeight="1">
      <c r="A566" s="14"/>
      <c r="B566" s="14"/>
      <c r="C566" s="14"/>
    </row>
    <row r="567" spans="1:3" ht="56.25" customHeight="1">
      <c r="A567" s="14"/>
      <c r="B567" s="14"/>
      <c r="C567" s="14"/>
    </row>
    <row r="568" spans="1:3" ht="56.25" customHeight="1">
      <c r="A568" s="14"/>
      <c r="B568" s="14"/>
      <c r="C568" s="14"/>
    </row>
    <row r="569" spans="1:3" ht="56.25" customHeight="1">
      <c r="A569" s="14"/>
      <c r="B569" s="14"/>
      <c r="C569" s="14"/>
    </row>
    <row r="570" spans="1:3" ht="56.25" customHeight="1">
      <c r="A570" s="14"/>
      <c r="B570" s="14"/>
      <c r="C570" s="14"/>
    </row>
    <row r="571" spans="1:3" ht="56.25" customHeight="1">
      <c r="A571" s="14"/>
      <c r="B571" s="14"/>
      <c r="C571" s="14"/>
    </row>
    <row r="572" spans="1:3" ht="56.25" customHeight="1">
      <c r="A572" s="14"/>
      <c r="B572" s="14"/>
      <c r="C572" s="14"/>
    </row>
    <row r="573" spans="1:3" ht="56.25" customHeight="1">
      <c r="A573" s="14"/>
      <c r="B573" s="14"/>
      <c r="C573" s="14"/>
    </row>
    <row r="574" spans="1:3" ht="56.25" customHeight="1">
      <c r="A574" s="14"/>
      <c r="B574" s="14"/>
      <c r="C574" s="14"/>
    </row>
    <row r="575" spans="1:3" ht="56.25" customHeight="1">
      <c r="A575" s="14"/>
      <c r="B575" s="14"/>
      <c r="C575" s="14"/>
    </row>
    <row r="576" spans="1:3" ht="56.25" customHeight="1">
      <c r="A576" s="14"/>
      <c r="B576" s="14"/>
      <c r="C576" s="14"/>
    </row>
    <row r="577" spans="1:3" ht="56.25" customHeight="1">
      <c r="A577" s="14"/>
      <c r="B577" s="14"/>
      <c r="C577" s="14"/>
    </row>
    <row r="578" spans="1:3" ht="56.25" customHeight="1">
      <c r="A578" s="14"/>
      <c r="B578" s="14"/>
      <c r="C578" s="14"/>
    </row>
    <row r="579" spans="1:3" ht="56.25" customHeight="1">
      <c r="A579" s="14"/>
      <c r="B579" s="14"/>
      <c r="C579" s="14"/>
    </row>
    <row r="580" spans="1:3" ht="56.25" customHeight="1">
      <c r="A580" s="14"/>
      <c r="B580" s="14"/>
      <c r="C580" s="14"/>
    </row>
    <row r="581" spans="1:3" ht="56.25" customHeight="1">
      <c r="A581" s="14"/>
      <c r="B581" s="14"/>
      <c r="C581" s="14"/>
    </row>
    <row r="582" spans="1:3" ht="56.25" customHeight="1">
      <c r="A582" s="14"/>
      <c r="B582" s="14"/>
      <c r="C582" s="14"/>
    </row>
    <row r="583" spans="1:3" ht="56.25" customHeight="1">
      <c r="A583" s="14"/>
      <c r="B583" s="14"/>
      <c r="C583" s="14"/>
    </row>
    <row r="584" spans="1:3" ht="56.25" customHeight="1">
      <c r="A584" s="14"/>
      <c r="B584" s="14"/>
      <c r="C584" s="14"/>
    </row>
    <row r="585" spans="1:3" ht="56.25" customHeight="1">
      <c r="A585" s="14"/>
      <c r="B585" s="14"/>
      <c r="C585" s="14"/>
    </row>
    <row r="586" spans="1:3" ht="56.25" customHeight="1">
      <c r="A586" s="14"/>
      <c r="B586" s="14"/>
      <c r="C586" s="14"/>
    </row>
    <row r="587" spans="1:3" ht="56.25" customHeight="1">
      <c r="A587" s="14"/>
      <c r="B587" s="14"/>
      <c r="C587" s="14"/>
    </row>
    <row r="588" spans="1:3" ht="56.25" customHeight="1">
      <c r="A588" s="14"/>
      <c r="B588" s="14"/>
      <c r="C588" s="14"/>
    </row>
    <row r="589" spans="1:3" ht="56.25" customHeight="1">
      <c r="A589" s="14"/>
      <c r="B589" s="14"/>
      <c r="C589" s="14"/>
    </row>
    <row r="590" spans="1:3" ht="56.25" customHeight="1">
      <c r="A590" s="14"/>
      <c r="B590" s="14"/>
      <c r="C590" s="14"/>
    </row>
    <row r="591" spans="1:3" ht="56.25" customHeight="1">
      <c r="A591" s="14"/>
      <c r="B591" s="14"/>
      <c r="C591" s="14"/>
    </row>
    <row r="592" spans="1:3" ht="56.25" customHeight="1">
      <c r="A592" s="14"/>
      <c r="B592" s="14"/>
      <c r="C592" s="14"/>
    </row>
    <row r="593" spans="1:3" ht="56.25" customHeight="1">
      <c r="A593" s="14"/>
      <c r="B593" s="14"/>
      <c r="C593" s="14"/>
    </row>
    <row r="594" spans="1:3" ht="56.25" customHeight="1">
      <c r="A594" s="14"/>
      <c r="B594" s="14"/>
      <c r="C594" s="14"/>
    </row>
    <row r="595" spans="1:3" ht="56.25" customHeight="1">
      <c r="A595" s="14"/>
      <c r="B595" s="14"/>
      <c r="C595" s="14"/>
    </row>
    <row r="596" spans="1:3" ht="56.25" customHeight="1">
      <c r="A596" s="14"/>
      <c r="B596" s="14"/>
      <c r="C596" s="14"/>
    </row>
    <row r="597" spans="1:3" ht="56.25" customHeight="1">
      <c r="A597" s="14"/>
      <c r="B597" s="14"/>
      <c r="C597" s="14"/>
    </row>
    <row r="598" spans="1:3" ht="56.25" customHeight="1">
      <c r="A598" s="14"/>
      <c r="B598" s="14"/>
      <c r="C598" s="14"/>
    </row>
    <row r="599" spans="1:3" ht="56.25" customHeight="1">
      <c r="A599" s="14"/>
      <c r="B599" s="14"/>
      <c r="C599" s="14"/>
    </row>
    <row r="600" spans="1:3" ht="56.25" customHeight="1">
      <c r="A600" s="14"/>
      <c r="B600" s="14"/>
      <c r="C600" s="14"/>
    </row>
    <row r="601" spans="1:3" ht="56.25" customHeight="1">
      <c r="A601" s="14"/>
      <c r="B601" s="14"/>
      <c r="C601" s="14"/>
    </row>
    <row r="602" spans="1:3" ht="56.25" customHeight="1">
      <c r="A602" s="14"/>
      <c r="B602" s="14"/>
      <c r="C602" s="14"/>
    </row>
    <row r="603" spans="1:3" ht="56.25" customHeight="1">
      <c r="A603" s="14"/>
      <c r="B603" s="14"/>
      <c r="C603" s="14"/>
    </row>
    <row r="604" spans="1:3" ht="56.25" customHeight="1">
      <c r="A604" s="14"/>
      <c r="B604" s="14"/>
      <c r="C604" s="14"/>
    </row>
    <row r="605" spans="1:3" ht="56.25" customHeight="1">
      <c r="A605" s="14"/>
      <c r="B605" s="14"/>
      <c r="C605" s="14"/>
    </row>
    <row r="606" spans="1:3" ht="56.25" customHeight="1">
      <c r="A606" s="14"/>
      <c r="B606" s="14"/>
      <c r="C606" s="14"/>
    </row>
    <row r="607" spans="1:3" ht="56.25" customHeight="1">
      <c r="A607" s="14"/>
      <c r="B607" s="14"/>
      <c r="C607" s="14"/>
    </row>
    <row r="608" spans="1:3" ht="56.25" customHeight="1">
      <c r="A608" s="14"/>
      <c r="B608" s="14"/>
      <c r="C608" s="14"/>
    </row>
    <row r="609" spans="1:3" ht="56.25" customHeight="1">
      <c r="A609" s="14"/>
      <c r="B609" s="14"/>
      <c r="C609" s="14"/>
    </row>
    <row r="610" spans="1:3" ht="56.25" customHeight="1">
      <c r="A610" s="14"/>
      <c r="B610" s="14"/>
      <c r="C610" s="14"/>
    </row>
    <row r="611" spans="1:3" ht="56.25" customHeight="1">
      <c r="A611" s="14"/>
      <c r="B611" s="14"/>
      <c r="C611" s="14"/>
    </row>
    <row r="612" spans="1:3" ht="56.25" customHeight="1">
      <c r="A612" s="14"/>
      <c r="B612" s="14"/>
      <c r="C612" s="14"/>
    </row>
    <row r="613" spans="1:3" ht="56.25" customHeight="1">
      <c r="A613" s="14"/>
      <c r="B613" s="14"/>
      <c r="C613" s="14"/>
    </row>
    <row r="614" spans="1:3" ht="56.25" customHeight="1">
      <c r="A614" s="14"/>
      <c r="B614" s="14"/>
      <c r="C614" s="14"/>
    </row>
    <row r="615" spans="1:3" ht="56.25" customHeight="1">
      <c r="A615" s="14"/>
      <c r="B615" s="14"/>
      <c r="C615" s="14"/>
    </row>
    <row r="616" spans="1:3" ht="56.25" customHeight="1">
      <c r="A616" s="14"/>
      <c r="B616" s="14"/>
      <c r="C616" s="14"/>
    </row>
    <row r="617" spans="1:3" ht="56.25" customHeight="1">
      <c r="A617" s="14"/>
      <c r="B617" s="14"/>
      <c r="C617" s="14"/>
    </row>
    <row r="618" spans="1:3" ht="56.25" customHeight="1">
      <c r="A618" s="14"/>
      <c r="B618" s="14"/>
      <c r="C618" s="14"/>
    </row>
    <row r="619" spans="1:3" ht="56.25" customHeight="1">
      <c r="A619" s="14"/>
      <c r="B619" s="14"/>
      <c r="C619" s="14"/>
    </row>
    <row r="620" spans="1:3" ht="56.25" customHeight="1">
      <c r="A620" s="14"/>
      <c r="B620" s="14"/>
      <c r="C620" s="14"/>
    </row>
    <row r="621" spans="1:3" ht="56.25" customHeight="1">
      <c r="A621" s="14"/>
      <c r="B621" s="14"/>
      <c r="C621" s="14"/>
    </row>
    <row r="622" spans="1:3" ht="56.25" customHeight="1">
      <c r="A622" s="14"/>
      <c r="B622" s="14"/>
      <c r="C622" s="14"/>
    </row>
    <row r="623" spans="1:3" ht="56.25" customHeight="1">
      <c r="A623" s="14"/>
      <c r="B623" s="14"/>
      <c r="C623" s="14"/>
    </row>
    <row r="624" spans="1:3" ht="56.25" customHeight="1">
      <c r="A624" s="14"/>
      <c r="B624" s="14"/>
      <c r="C624" s="14"/>
    </row>
    <row r="625" spans="1:3" ht="56.25" customHeight="1">
      <c r="A625" s="14"/>
      <c r="B625" s="14"/>
      <c r="C625" s="14"/>
    </row>
    <row r="626" spans="1:3" ht="56.25" customHeight="1">
      <c r="A626" s="14"/>
      <c r="B626" s="14"/>
      <c r="C626" s="14"/>
    </row>
    <row r="627" spans="1:3" ht="56.25" customHeight="1">
      <c r="A627" s="14"/>
      <c r="B627" s="14"/>
      <c r="C627" s="14"/>
    </row>
    <row r="628" spans="1:3" ht="56.25" customHeight="1">
      <c r="A628" s="14"/>
      <c r="B628" s="14"/>
      <c r="C628" s="14"/>
    </row>
    <row r="629" spans="1:3" ht="56.25" customHeight="1">
      <c r="A629" s="14"/>
      <c r="B629" s="14"/>
      <c r="C629" s="14"/>
    </row>
    <row r="630" spans="1:3" ht="56.25" customHeight="1">
      <c r="A630" s="14"/>
      <c r="B630" s="14"/>
      <c r="C630" s="14"/>
    </row>
    <row r="631" spans="1:3" ht="56.25" customHeight="1">
      <c r="A631" s="14"/>
      <c r="B631" s="14"/>
      <c r="C631" s="14"/>
    </row>
    <row r="632" spans="1:3" ht="56.25" customHeight="1">
      <c r="A632" s="14"/>
      <c r="B632" s="14"/>
      <c r="C632" s="14"/>
    </row>
    <row r="633" spans="1:3" ht="56.25" customHeight="1">
      <c r="A633" s="14"/>
      <c r="B633" s="14"/>
      <c r="C633" s="14"/>
    </row>
    <row r="634" spans="1:3" ht="56.25" customHeight="1">
      <c r="A634" s="14"/>
      <c r="B634" s="14"/>
      <c r="C634" s="14"/>
    </row>
    <row r="635" spans="1:3" ht="56.25" customHeight="1">
      <c r="A635" s="14"/>
      <c r="B635" s="14"/>
      <c r="C635" s="14"/>
    </row>
    <row r="636" spans="1:3" ht="56.25" customHeight="1">
      <c r="A636" s="14"/>
      <c r="B636" s="14"/>
      <c r="C636" s="14"/>
    </row>
    <row r="637" spans="1:3" ht="56.25" customHeight="1">
      <c r="A637" s="14"/>
      <c r="B637" s="14"/>
      <c r="C637" s="14"/>
    </row>
    <row r="638" spans="1:3" ht="56.25" customHeight="1">
      <c r="A638" s="14"/>
      <c r="B638" s="14"/>
      <c r="C638" s="14"/>
    </row>
    <row r="639" spans="1:3" ht="56.25" customHeight="1">
      <c r="A639" s="14"/>
      <c r="B639" s="14"/>
      <c r="C639" s="14"/>
    </row>
    <row r="640" spans="1:3" ht="56.25" customHeight="1">
      <c r="A640" s="14"/>
      <c r="B640" s="14"/>
      <c r="C640" s="14"/>
    </row>
    <row r="641" spans="1:3" ht="56.25" customHeight="1">
      <c r="A641" s="14"/>
      <c r="B641" s="14"/>
      <c r="C641" s="14"/>
    </row>
    <row r="642" spans="1:3" ht="56.25" customHeight="1">
      <c r="A642" s="14"/>
      <c r="B642" s="14"/>
      <c r="C642" s="14"/>
    </row>
    <row r="643" spans="1:3" ht="56.25" customHeight="1">
      <c r="A643" s="14"/>
      <c r="B643" s="14"/>
      <c r="C643" s="14"/>
    </row>
    <row r="644" spans="1:3" ht="56.25" customHeight="1">
      <c r="A644" s="14"/>
      <c r="B644" s="14"/>
      <c r="C644" s="14"/>
    </row>
    <row r="645" spans="1:3" ht="56.25" customHeight="1">
      <c r="A645" s="14"/>
      <c r="B645" s="14"/>
      <c r="C645" s="14"/>
    </row>
    <row r="646" spans="1:3" ht="56.25" customHeight="1">
      <c r="A646" s="14"/>
      <c r="B646" s="14"/>
      <c r="C646" s="14"/>
    </row>
    <row r="647" spans="1:3" ht="56.25" customHeight="1">
      <c r="A647" s="14"/>
      <c r="B647" s="14"/>
      <c r="C647" s="14"/>
    </row>
    <row r="648" spans="1:3" ht="56.25" customHeight="1">
      <c r="A648" s="14"/>
      <c r="B648" s="14"/>
      <c r="C648" s="14"/>
    </row>
    <row r="649" spans="1:3" ht="56.25" customHeight="1">
      <c r="A649" s="14"/>
      <c r="B649" s="14"/>
      <c r="C649" s="14"/>
    </row>
    <row r="650" spans="1:3" ht="56.25" customHeight="1">
      <c r="A650" s="14"/>
      <c r="B650" s="14"/>
      <c r="C650" s="14"/>
    </row>
    <row r="651" spans="1:3" ht="56.25" customHeight="1">
      <c r="A651" s="14"/>
      <c r="B651" s="14"/>
      <c r="C651" s="14"/>
    </row>
    <row r="652" spans="1:3" ht="56.25" customHeight="1">
      <c r="A652" s="14"/>
      <c r="B652" s="14"/>
      <c r="C652" s="14"/>
    </row>
    <row r="653" spans="1:3" ht="56.25" customHeight="1">
      <c r="A653" s="14"/>
      <c r="B653" s="14"/>
      <c r="C653" s="14"/>
    </row>
    <row r="654" spans="1:3" ht="56.25" customHeight="1">
      <c r="A654" s="14"/>
      <c r="B654" s="14"/>
      <c r="C654" s="14"/>
    </row>
    <row r="655" spans="1:3" ht="56.25" customHeight="1">
      <c r="A655" s="14"/>
      <c r="B655" s="14"/>
      <c r="C655" s="14"/>
    </row>
    <row r="656" spans="1:3" ht="56.25" customHeight="1">
      <c r="A656" s="14"/>
      <c r="B656" s="14"/>
      <c r="C656" s="14"/>
    </row>
    <row r="657" spans="1:3" ht="56.25" customHeight="1">
      <c r="A657" s="14"/>
      <c r="B657" s="14"/>
      <c r="C657" s="14"/>
    </row>
    <row r="658" spans="1:3" ht="56.25" customHeight="1">
      <c r="A658" s="14"/>
      <c r="B658" s="14"/>
      <c r="C658" s="14"/>
    </row>
    <row r="659" spans="1:3" ht="56.25" customHeight="1">
      <c r="A659" s="14"/>
      <c r="B659" s="14"/>
      <c r="C659" s="14"/>
    </row>
    <row r="660" spans="1:3" ht="56.25" customHeight="1">
      <c r="A660" s="14"/>
      <c r="B660" s="14"/>
      <c r="C660" s="14"/>
    </row>
    <row r="661" spans="1:3" ht="56.25" customHeight="1">
      <c r="A661" s="14"/>
      <c r="B661" s="14"/>
      <c r="C661" s="14"/>
    </row>
    <row r="662" spans="1:3" ht="56.25" customHeight="1">
      <c r="A662" s="14"/>
      <c r="B662" s="14"/>
      <c r="C662" s="14"/>
    </row>
    <row r="663" spans="1:3" ht="56.25" customHeight="1">
      <c r="A663" s="14"/>
      <c r="B663" s="14"/>
      <c r="C663" s="14"/>
    </row>
    <row r="664" spans="1:3" ht="56.25" customHeight="1">
      <c r="A664" s="14"/>
      <c r="B664" s="14"/>
      <c r="C664" s="14"/>
    </row>
    <row r="665" spans="1:3" ht="56.25" customHeight="1">
      <c r="A665" s="14"/>
      <c r="B665" s="14"/>
      <c r="C665" s="14"/>
    </row>
    <row r="666" spans="1:3" ht="56.25" customHeight="1">
      <c r="A666" s="14"/>
      <c r="B666" s="14"/>
      <c r="C666" s="14"/>
    </row>
    <row r="667" spans="1:3" ht="56.25" customHeight="1">
      <c r="A667" s="14"/>
      <c r="B667" s="14"/>
      <c r="C667" s="14"/>
    </row>
    <row r="668" spans="1:3" ht="56.25" customHeight="1">
      <c r="A668" s="14"/>
      <c r="B668" s="14"/>
      <c r="C668" s="14"/>
    </row>
    <row r="669" spans="1:3" ht="56.25" customHeight="1">
      <c r="A669" s="14"/>
      <c r="B669" s="14"/>
      <c r="C669" s="14"/>
    </row>
    <row r="670" spans="1:3" ht="56.25" customHeight="1">
      <c r="A670" s="14"/>
      <c r="B670" s="14"/>
      <c r="C670" s="14"/>
    </row>
    <row r="671" spans="1:3" ht="56.25" customHeight="1">
      <c r="A671" s="14"/>
      <c r="B671" s="14"/>
      <c r="C671" s="14"/>
    </row>
    <row r="672" spans="1:3" ht="56.25" customHeight="1">
      <c r="A672" s="14"/>
      <c r="B672" s="14"/>
      <c r="C672" s="14"/>
    </row>
    <row r="673" spans="1:3" ht="56.25" customHeight="1">
      <c r="A673" s="14"/>
      <c r="B673" s="14"/>
      <c r="C673" s="14"/>
    </row>
    <row r="674" spans="1:3" ht="56.25" customHeight="1">
      <c r="A674" s="14"/>
      <c r="B674" s="14"/>
      <c r="C674" s="14"/>
    </row>
    <row r="675" spans="1:3" ht="56.25" customHeight="1">
      <c r="A675" s="14"/>
      <c r="B675" s="14"/>
      <c r="C675" s="14"/>
    </row>
    <row r="676" spans="1:3" ht="56.25" customHeight="1">
      <c r="A676" s="14"/>
      <c r="B676" s="14"/>
      <c r="C676" s="14"/>
    </row>
    <row r="677" spans="1:3" ht="56.25" customHeight="1">
      <c r="A677" s="14"/>
      <c r="B677" s="14"/>
      <c r="C677" s="14"/>
    </row>
    <row r="678" spans="1:3" ht="56.25" customHeight="1">
      <c r="A678" s="14"/>
      <c r="B678" s="14"/>
      <c r="C678" s="14"/>
    </row>
    <row r="679" spans="1:3" ht="56.25" customHeight="1">
      <c r="A679" s="14"/>
      <c r="B679" s="14"/>
      <c r="C679" s="14"/>
    </row>
    <row r="680" spans="1:3" ht="56.25" customHeight="1">
      <c r="A680" s="14"/>
      <c r="B680" s="14"/>
      <c r="C680" s="14"/>
    </row>
    <row r="681" spans="1:3" ht="56.25" customHeight="1">
      <c r="A681" s="14"/>
      <c r="B681" s="14"/>
      <c r="C681" s="14"/>
    </row>
    <row r="682" spans="1:3" ht="56.25" customHeight="1">
      <c r="A682" s="14"/>
      <c r="B682" s="14"/>
      <c r="C682" s="14"/>
    </row>
    <row r="683" spans="1:3" ht="56.25" customHeight="1">
      <c r="A683" s="14"/>
      <c r="B683" s="14"/>
      <c r="C683" s="14"/>
    </row>
    <row r="684" spans="1:3" ht="56.25" customHeight="1">
      <c r="A684" s="14"/>
      <c r="B684" s="14"/>
      <c r="C684" s="14"/>
    </row>
    <row r="685" spans="1:3" ht="56.25" customHeight="1">
      <c r="A685" s="14"/>
      <c r="B685" s="14"/>
      <c r="C685" s="14"/>
    </row>
    <row r="686" spans="1:3" ht="56.25" customHeight="1">
      <c r="A686" s="14"/>
      <c r="B686" s="14"/>
      <c r="C686" s="14"/>
    </row>
    <row r="687" spans="1:3" ht="56.25" customHeight="1">
      <c r="A687" s="14"/>
      <c r="B687" s="14"/>
      <c r="C687" s="14"/>
    </row>
    <row r="688" spans="1:3" ht="56.25" customHeight="1">
      <c r="A688" s="14"/>
      <c r="B688" s="14"/>
      <c r="C688" s="14"/>
    </row>
    <row r="689" spans="1:3" ht="56.25" customHeight="1">
      <c r="A689" s="14"/>
      <c r="B689" s="14"/>
      <c r="C689" s="14"/>
    </row>
    <row r="690" spans="1:3" ht="56.25" customHeight="1">
      <c r="A690" s="14"/>
      <c r="B690" s="14"/>
      <c r="C690" s="14"/>
    </row>
    <row r="691" spans="1:3" ht="56.25" customHeight="1">
      <c r="A691" s="14"/>
      <c r="B691" s="14"/>
      <c r="C691" s="14"/>
    </row>
    <row r="692" spans="1:3" ht="56.25" customHeight="1">
      <c r="A692" s="14"/>
      <c r="B692" s="14"/>
      <c r="C692" s="14"/>
    </row>
    <row r="693" spans="1:3" ht="56.25" customHeight="1">
      <c r="A693" s="14"/>
      <c r="B693" s="14"/>
      <c r="C693" s="14"/>
    </row>
    <row r="694" spans="1:3" ht="56.25" customHeight="1">
      <c r="A694" s="14"/>
      <c r="B694" s="14"/>
      <c r="C694" s="14"/>
    </row>
    <row r="695" spans="1:3" ht="56.25" customHeight="1">
      <c r="A695" s="14"/>
      <c r="B695" s="14"/>
      <c r="C695" s="14"/>
    </row>
    <row r="696" spans="1:3" ht="56.25" customHeight="1">
      <c r="A696" s="14"/>
      <c r="B696" s="14"/>
      <c r="C696" s="14"/>
    </row>
    <row r="697" spans="1:3" ht="56.25" customHeight="1">
      <c r="A697" s="14"/>
      <c r="B697" s="14"/>
      <c r="C697" s="14"/>
    </row>
    <row r="698" spans="1:3" ht="56.25" customHeight="1">
      <c r="A698" s="14"/>
      <c r="B698" s="14"/>
      <c r="C698" s="14"/>
    </row>
    <row r="699" spans="1:3" ht="56.25" customHeight="1">
      <c r="A699" s="14"/>
      <c r="B699" s="14"/>
      <c r="C699" s="14"/>
    </row>
    <row r="700" spans="1:3" ht="56.25" customHeight="1">
      <c r="A700" s="14"/>
      <c r="B700" s="14"/>
      <c r="C700" s="14"/>
    </row>
    <row r="701" spans="1:3" ht="56.25" customHeight="1">
      <c r="A701" s="14"/>
      <c r="B701" s="14"/>
      <c r="C701" s="14"/>
    </row>
    <row r="702" spans="1:3" ht="56.25" customHeight="1">
      <c r="A702" s="14"/>
      <c r="B702" s="14"/>
      <c r="C702" s="14"/>
    </row>
    <row r="703" spans="1:3" ht="56.25" customHeight="1">
      <c r="A703" s="14"/>
      <c r="B703" s="14"/>
      <c r="C703" s="14"/>
    </row>
    <row r="704" spans="1:3" ht="56.25" customHeight="1">
      <c r="A704" s="14"/>
      <c r="B704" s="14"/>
      <c r="C704" s="14"/>
    </row>
    <row r="705" spans="1:3" ht="56.25" customHeight="1">
      <c r="A705" s="14"/>
      <c r="B705" s="14"/>
      <c r="C705" s="14"/>
    </row>
    <row r="706" spans="1:3" ht="56.25" customHeight="1">
      <c r="A706" s="14"/>
      <c r="B706" s="14"/>
      <c r="C706" s="14"/>
    </row>
    <row r="707" spans="1:3" ht="56.25" customHeight="1">
      <c r="A707" s="14"/>
      <c r="B707" s="14"/>
      <c r="C707" s="14"/>
    </row>
    <row r="708" spans="1:3" ht="56.25" customHeight="1">
      <c r="A708" s="14"/>
      <c r="B708" s="14"/>
      <c r="C708" s="14"/>
    </row>
    <row r="709" spans="1:3" ht="56.25" customHeight="1">
      <c r="A709" s="14"/>
      <c r="B709" s="14"/>
      <c r="C709" s="14"/>
    </row>
    <row r="710" spans="1:3" ht="56.25" customHeight="1">
      <c r="A710" s="14"/>
      <c r="B710" s="14"/>
      <c r="C710" s="14"/>
    </row>
    <row r="711" spans="1:3" ht="56.25" customHeight="1">
      <c r="A711" s="14"/>
      <c r="B711" s="14"/>
      <c r="C711" s="14"/>
    </row>
    <row r="712" spans="1:3" ht="56.25" customHeight="1">
      <c r="A712" s="14"/>
      <c r="B712" s="14"/>
      <c r="C712" s="14"/>
    </row>
    <row r="713" spans="1:3" ht="56.25" customHeight="1">
      <c r="A713" s="14"/>
      <c r="B713" s="14"/>
      <c r="C713" s="14"/>
    </row>
    <row r="714" spans="1:3" ht="56.25" customHeight="1">
      <c r="A714" s="14"/>
      <c r="B714" s="14"/>
      <c r="C714" s="14"/>
    </row>
    <row r="715" spans="1:3" ht="56.25" customHeight="1">
      <c r="A715" s="14"/>
      <c r="B715" s="14"/>
      <c r="C715" s="14"/>
    </row>
    <row r="716" spans="1:3" ht="56.25" customHeight="1">
      <c r="A716" s="14"/>
      <c r="B716" s="14"/>
      <c r="C716" s="14"/>
    </row>
    <row r="717" spans="1:3" ht="56.25" customHeight="1">
      <c r="A717" s="14"/>
      <c r="B717" s="14"/>
      <c r="C717" s="14"/>
    </row>
    <row r="718" spans="1:3" ht="56.25" customHeight="1">
      <c r="A718" s="14"/>
      <c r="B718" s="14"/>
      <c r="C718" s="14"/>
    </row>
    <row r="719" spans="1:3" ht="56.25" customHeight="1">
      <c r="A719" s="14"/>
      <c r="B719" s="14"/>
      <c r="C719" s="14"/>
    </row>
    <row r="720" spans="1:3" ht="56.25" customHeight="1">
      <c r="A720" s="14"/>
      <c r="B720" s="14"/>
      <c r="C720" s="14"/>
    </row>
    <row r="721" spans="1:3" ht="56.25" customHeight="1">
      <c r="A721" s="14"/>
      <c r="B721" s="14"/>
      <c r="C721" s="14"/>
    </row>
    <row r="722" spans="1:3" ht="56.25" customHeight="1">
      <c r="A722" s="14"/>
      <c r="B722" s="14"/>
      <c r="C722" s="14"/>
    </row>
    <row r="723" spans="1:3" ht="56.25" customHeight="1">
      <c r="A723" s="14"/>
      <c r="B723" s="14"/>
      <c r="C723" s="14"/>
    </row>
    <row r="724" spans="1:3" ht="56.25" customHeight="1">
      <c r="A724" s="14"/>
      <c r="B724" s="14"/>
      <c r="C724" s="14"/>
    </row>
    <row r="725" spans="1:3" ht="56.25" customHeight="1">
      <c r="A725" s="14"/>
      <c r="B725" s="14"/>
      <c r="C725" s="14"/>
    </row>
    <row r="726" spans="1:3" ht="56.25" customHeight="1">
      <c r="A726" s="14"/>
      <c r="B726" s="14"/>
      <c r="C726" s="14"/>
    </row>
    <row r="727" spans="1:3" ht="56.25" customHeight="1">
      <c r="A727" s="14"/>
      <c r="B727" s="14"/>
      <c r="C727" s="14"/>
    </row>
    <row r="728" spans="1:3" ht="56.25" customHeight="1">
      <c r="A728" s="14"/>
      <c r="B728" s="14"/>
      <c r="C728" s="14"/>
    </row>
    <row r="729" spans="1:3" ht="56.25" customHeight="1">
      <c r="A729" s="14"/>
      <c r="B729" s="14"/>
      <c r="C729" s="14"/>
    </row>
    <row r="730" spans="1:3" ht="56.25" customHeight="1">
      <c r="A730" s="14"/>
      <c r="B730" s="14"/>
      <c r="C730" s="14"/>
    </row>
    <row r="731" spans="1:3" ht="56.25" customHeight="1">
      <c r="A731" s="14"/>
      <c r="B731" s="14"/>
      <c r="C731" s="14"/>
    </row>
    <row r="732" spans="1:3" ht="56.25" customHeight="1">
      <c r="A732" s="14"/>
      <c r="B732" s="14"/>
      <c r="C732" s="14"/>
    </row>
    <row r="733" spans="1:3" ht="56.25" customHeight="1">
      <c r="A733" s="14"/>
      <c r="B733" s="14"/>
      <c r="C733" s="14"/>
    </row>
    <row r="734" spans="1:3" ht="56.25" customHeight="1">
      <c r="A734" s="14"/>
      <c r="B734" s="14"/>
      <c r="C734" s="14"/>
    </row>
    <row r="735" spans="1:3" ht="56.25" customHeight="1">
      <c r="A735" s="14"/>
      <c r="B735" s="14"/>
      <c r="C735" s="14"/>
    </row>
    <row r="736" spans="1:3" ht="56.25" customHeight="1">
      <c r="A736" s="14"/>
      <c r="B736" s="14"/>
      <c r="C736" s="14"/>
    </row>
    <row r="737" spans="1:3" ht="56.25" customHeight="1">
      <c r="A737" s="14"/>
      <c r="B737" s="14"/>
      <c r="C737" s="14"/>
    </row>
    <row r="738" spans="1:3" ht="56.25" customHeight="1">
      <c r="A738" s="14"/>
      <c r="B738" s="14"/>
      <c r="C738" s="14"/>
    </row>
    <row r="739" spans="1:3" ht="56.25" customHeight="1">
      <c r="A739" s="14"/>
      <c r="B739" s="14"/>
      <c r="C739" s="14"/>
    </row>
    <row r="740" spans="1:3" ht="56.25" customHeight="1">
      <c r="A740" s="14"/>
      <c r="B740" s="14"/>
      <c r="C740" s="14"/>
    </row>
    <row r="741" spans="1:3" ht="56.25" customHeight="1">
      <c r="A741" s="14"/>
      <c r="B741" s="14"/>
      <c r="C741" s="14"/>
    </row>
    <row r="742" spans="1:3" ht="56.25" customHeight="1">
      <c r="A742" s="14"/>
      <c r="B742" s="14"/>
      <c r="C742" s="14"/>
    </row>
    <row r="743" spans="1:3" ht="56.25" customHeight="1">
      <c r="A743" s="14"/>
      <c r="B743" s="14"/>
      <c r="C743" s="14"/>
    </row>
    <row r="744" spans="1:3" ht="56.25" customHeight="1">
      <c r="A744" s="14"/>
      <c r="B744" s="14"/>
      <c r="C744" s="14"/>
    </row>
    <row r="745" spans="1:3" ht="56.25" customHeight="1">
      <c r="A745" s="14"/>
      <c r="B745" s="14"/>
      <c r="C745" s="14"/>
    </row>
    <row r="746" spans="1:3" ht="56.25" customHeight="1">
      <c r="A746" s="14"/>
      <c r="B746" s="14"/>
      <c r="C746" s="14"/>
    </row>
    <row r="747" spans="1:3" ht="56.25" customHeight="1">
      <c r="A747" s="14"/>
      <c r="B747" s="14"/>
      <c r="C747" s="14"/>
    </row>
    <row r="748" spans="1:3" ht="56.25" customHeight="1">
      <c r="A748" s="14"/>
      <c r="B748" s="14"/>
      <c r="C748" s="14"/>
    </row>
    <row r="749" spans="1:3" ht="56.25" customHeight="1">
      <c r="A749" s="14"/>
      <c r="B749" s="14"/>
      <c r="C749" s="14"/>
    </row>
    <row r="750" spans="1:3" ht="56.25" customHeight="1">
      <c r="A750" s="14"/>
      <c r="B750" s="14"/>
      <c r="C750" s="14"/>
    </row>
    <row r="751" spans="1:3" ht="56.25" customHeight="1">
      <c r="A751" s="14"/>
      <c r="B751" s="14"/>
      <c r="C751" s="14"/>
    </row>
    <row r="752" spans="1:3" ht="56.25" customHeight="1">
      <c r="A752" s="14"/>
      <c r="B752" s="14"/>
      <c r="C752" s="14"/>
    </row>
    <row r="753" spans="1:3" ht="56.25" customHeight="1">
      <c r="A753" s="14"/>
      <c r="B753" s="14"/>
      <c r="C753" s="14"/>
    </row>
    <row r="754" spans="1:3" ht="56.25" customHeight="1">
      <c r="A754" s="14"/>
      <c r="B754" s="14"/>
      <c r="C754" s="14"/>
    </row>
    <row r="755" spans="1:3" ht="56.25" customHeight="1">
      <c r="A755" s="14"/>
      <c r="B755" s="14"/>
      <c r="C755" s="14"/>
    </row>
    <row r="756" spans="1:3" ht="56.25" customHeight="1">
      <c r="A756" s="14"/>
      <c r="B756" s="14"/>
      <c r="C756" s="14"/>
    </row>
    <row r="757" spans="1:3" ht="56.25" customHeight="1">
      <c r="A757" s="14"/>
      <c r="B757" s="14"/>
      <c r="C757" s="14"/>
    </row>
    <row r="758" spans="1:3" ht="56.25" customHeight="1">
      <c r="A758" s="14"/>
      <c r="B758" s="14"/>
      <c r="C758" s="14"/>
    </row>
    <row r="759" spans="1:3" ht="56.25" customHeight="1">
      <c r="A759" s="14"/>
      <c r="B759" s="14"/>
      <c r="C759" s="14"/>
    </row>
    <row r="760" spans="1:3" ht="56.25" customHeight="1">
      <c r="A760" s="14"/>
      <c r="B760" s="14"/>
      <c r="C760" s="14"/>
    </row>
    <row r="761" spans="1:3" ht="56.25" customHeight="1">
      <c r="A761" s="14"/>
      <c r="B761" s="14"/>
      <c r="C761" s="14"/>
    </row>
    <row r="762" spans="1:3" ht="56.25" customHeight="1">
      <c r="A762" s="14"/>
      <c r="B762" s="14"/>
      <c r="C762" s="14"/>
    </row>
    <row r="763" spans="1:3" ht="56.25" customHeight="1">
      <c r="A763" s="14"/>
      <c r="B763" s="14"/>
      <c r="C763" s="14"/>
    </row>
    <row r="764" spans="1:3" ht="56.25" customHeight="1">
      <c r="A764" s="14"/>
      <c r="B764" s="14"/>
      <c r="C764" s="14"/>
    </row>
    <row r="765" spans="1:3" ht="56.25" customHeight="1">
      <c r="A765" s="14"/>
      <c r="B765" s="14"/>
      <c r="C765" s="14"/>
    </row>
    <row r="766" spans="1:3" ht="56.25" customHeight="1">
      <c r="A766" s="14"/>
      <c r="B766" s="14"/>
      <c r="C766" s="14"/>
    </row>
    <row r="767" spans="1:3" ht="56.25" customHeight="1">
      <c r="A767" s="14"/>
      <c r="B767" s="14"/>
      <c r="C767" s="14"/>
    </row>
    <row r="768" spans="1:3" ht="56.25" customHeight="1">
      <c r="A768" s="14"/>
      <c r="B768" s="14"/>
      <c r="C768" s="14"/>
    </row>
    <row r="769" spans="1:3" ht="56.25" customHeight="1">
      <c r="A769" s="14"/>
      <c r="B769" s="14"/>
      <c r="C769" s="14"/>
    </row>
    <row r="770" spans="1:3" ht="56.25" customHeight="1">
      <c r="A770" s="14"/>
      <c r="B770" s="14"/>
      <c r="C770" s="14"/>
    </row>
    <row r="771" spans="1:3" ht="56.25" customHeight="1">
      <c r="A771" s="14"/>
      <c r="B771" s="14"/>
      <c r="C771" s="14"/>
    </row>
    <row r="772" spans="1:3" ht="56.25" customHeight="1">
      <c r="A772" s="14"/>
      <c r="B772" s="14"/>
      <c r="C772" s="14"/>
    </row>
    <row r="773" spans="1:3" ht="56.25" customHeight="1">
      <c r="A773" s="14"/>
      <c r="B773" s="14"/>
      <c r="C773" s="14"/>
    </row>
    <row r="774" spans="1:3" ht="56.25" customHeight="1">
      <c r="A774" s="14"/>
      <c r="B774" s="14"/>
      <c r="C774" s="14"/>
    </row>
    <row r="775" spans="1:3" ht="56.25" customHeight="1">
      <c r="A775" s="14"/>
      <c r="B775" s="14"/>
      <c r="C775" s="14"/>
    </row>
    <row r="776" spans="1:3" ht="56.25" customHeight="1">
      <c r="A776" s="14"/>
      <c r="B776" s="14"/>
      <c r="C776" s="14"/>
    </row>
    <row r="777" spans="1:3" ht="56.25" customHeight="1">
      <c r="A777" s="14"/>
      <c r="B777" s="14"/>
      <c r="C777" s="14"/>
    </row>
    <row r="778" spans="1:3" ht="56.25" customHeight="1">
      <c r="A778" s="14"/>
      <c r="B778" s="14"/>
      <c r="C778" s="14"/>
    </row>
    <row r="779" spans="1:3" ht="56.25" customHeight="1">
      <c r="A779" s="14"/>
      <c r="B779" s="14"/>
      <c r="C779" s="14"/>
    </row>
    <row r="780" spans="1:3" ht="56.25" customHeight="1">
      <c r="A780" s="14"/>
      <c r="B780" s="14"/>
      <c r="C780" s="14"/>
    </row>
    <row r="781" spans="1:3" ht="56.25" customHeight="1">
      <c r="A781" s="14"/>
      <c r="B781" s="14"/>
      <c r="C781" s="14"/>
    </row>
    <row r="782" spans="1:3" ht="56.25" customHeight="1">
      <c r="A782" s="14"/>
      <c r="B782" s="14"/>
      <c r="C782" s="14"/>
    </row>
    <row r="783" spans="1:3" ht="56.25" customHeight="1">
      <c r="A783" s="14"/>
      <c r="B783" s="14"/>
      <c r="C783" s="14"/>
    </row>
    <row r="784" spans="1:3" ht="56.25" customHeight="1">
      <c r="A784" s="14"/>
      <c r="B784" s="14"/>
      <c r="C784" s="14"/>
    </row>
    <row r="785" spans="1:3" ht="56.25" customHeight="1">
      <c r="A785" s="14"/>
      <c r="B785" s="14"/>
      <c r="C785" s="14"/>
    </row>
    <row r="786" spans="1:3" ht="56.25" customHeight="1">
      <c r="A786" s="14"/>
      <c r="B786" s="14"/>
      <c r="C786" s="14"/>
    </row>
    <row r="787" spans="1:3" ht="56.25" customHeight="1">
      <c r="A787" s="14"/>
      <c r="B787" s="14"/>
      <c r="C787" s="14"/>
    </row>
    <row r="788" spans="1:3" ht="56.25" customHeight="1">
      <c r="A788" s="14"/>
      <c r="B788" s="14"/>
      <c r="C788" s="14"/>
    </row>
    <row r="789" spans="1:3" ht="56.25" customHeight="1">
      <c r="A789" s="14"/>
      <c r="B789" s="14"/>
      <c r="C789" s="14"/>
    </row>
    <row r="790" spans="1:3" ht="56.25" customHeight="1">
      <c r="A790" s="14"/>
      <c r="B790" s="14"/>
      <c r="C790" s="14"/>
    </row>
    <row r="791" spans="1:3" ht="56.25" customHeight="1">
      <c r="A791" s="14"/>
      <c r="B791" s="14"/>
      <c r="C791" s="14"/>
    </row>
    <row r="792" spans="1:3" ht="56.25" customHeight="1">
      <c r="A792" s="14"/>
      <c r="B792" s="14"/>
      <c r="C792" s="14"/>
    </row>
    <row r="793" spans="1:3" ht="56.25" customHeight="1">
      <c r="A793" s="14"/>
      <c r="B793" s="14"/>
      <c r="C793" s="14"/>
    </row>
    <row r="794" spans="1:3" ht="56.25" customHeight="1">
      <c r="A794" s="14"/>
      <c r="B794" s="14"/>
      <c r="C794" s="14"/>
    </row>
    <row r="795" spans="1:3" ht="56.25" customHeight="1">
      <c r="A795" s="14"/>
      <c r="B795" s="14"/>
      <c r="C795" s="14"/>
    </row>
    <row r="796" spans="1:3" ht="56.25" customHeight="1">
      <c r="A796" s="14"/>
      <c r="B796" s="14"/>
      <c r="C796" s="14"/>
    </row>
    <row r="797" spans="1:3" ht="56.25" customHeight="1">
      <c r="A797" s="14"/>
      <c r="B797" s="14"/>
      <c r="C797" s="14"/>
    </row>
    <row r="798" spans="1:3" ht="56.25" customHeight="1">
      <c r="A798" s="14"/>
      <c r="B798" s="14"/>
      <c r="C798" s="14"/>
    </row>
    <row r="799" spans="1:3" ht="56.25" customHeight="1">
      <c r="A799" s="14"/>
      <c r="B799" s="14"/>
      <c r="C799" s="14"/>
    </row>
    <row r="800" spans="1:3" ht="56.25" customHeight="1">
      <c r="A800" s="14"/>
      <c r="B800" s="14"/>
      <c r="C800" s="14"/>
    </row>
    <row r="801" spans="1:3" ht="56.25" customHeight="1">
      <c r="A801" s="14"/>
      <c r="B801" s="14"/>
      <c r="C801" s="14"/>
    </row>
    <row r="802" spans="1:3" ht="56.25" customHeight="1">
      <c r="A802" s="14"/>
      <c r="B802" s="14"/>
      <c r="C802" s="14"/>
    </row>
    <row r="803" spans="1:3" ht="56.25" customHeight="1">
      <c r="A803" s="14"/>
      <c r="B803" s="14"/>
      <c r="C803" s="14"/>
    </row>
    <row r="804" spans="1:3" ht="56.25" customHeight="1">
      <c r="A804" s="14"/>
      <c r="B804" s="14"/>
      <c r="C804" s="14"/>
    </row>
    <row r="805" spans="1:3" ht="56.25" customHeight="1">
      <c r="A805" s="14"/>
      <c r="B805" s="14"/>
      <c r="C805" s="14"/>
    </row>
    <row r="806" spans="1:3" ht="56.25" customHeight="1">
      <c r="A806" s="14"/>
      <c r="B806" s="14"/>
      <c r="C806" s="14"/>
    </row>
    <row r="807" spans="1:3" ht="56.25" customHeight="1">
      <c r="A807" s="14"/>
      <c r="B807" s="14"/>
      <c r="C807" s="14"/>
    </row>
    <row r="808" spans="1:3" ht="56.25" customHeight="1">
      <c r="A808" s="14"/>
      <c r="B808" s="14"/>
      <c r="C808" s="14"/>
    </row>
    <row r="809" spans="1:3" ht="56.25" customHeight="1">
      <c r="A809" s="14"/>
      <c r="B809" s="14"/>
      <c r="C809" s="14"/>
    </row>
    <row r="810" spans="1:3" ht="56.25" customHeight="1">
      <c r="A810" s="14"/>
      <c r="B810" s="14"/>
      <c r="C810" s="14"/>
    </row>
    <row r="811" spans="1:3" ht="56.25" customHeight="1">
      <c r="A811" s="14"/>
      <c r="B811" s="14"/>
      <c r="C811" s="14"/>
    </row>
    <row r="812" spans="1:3" ht="56.25" customHeight="1">
      <c r="A812" s="14"/>
      <c r="B812" s="14"/>
      <c r="C812" s="14"/>
    </row>
    <row r="813" spans="1:3" ht="56.25" customHeight="1">
      <c r="A813" s="14"/>
      <c r="B813" s="14"/>
      <c r="C813" s="14"/>
    </row>
    <row r="814" spans="1:3" ht="56.25" customHeight="1">
      <c r="A814" s="14"/>
      <c r="B814" s="14"/>
      <c r="C814" s="14"/>
    </row>
    <row r="815" spans="1:3" ht="56.25" customHeight="1">
      <c r="A815" s="14"/>
      <c r="B815" s="14"/>
      <c r="C815" s="14"/>
    </row>
    <row r="816" spans="1:3" ht="56.25" customHeight="1">
      <c r="A816" s="14"/>
      <c r="B816" s="14"/>
      <c r="C816" s="14"/>
    </row>
    <row r="817" spans="1:3" ht="56.25" customHeight="1">
      <c r="A817" s="14"/>
      <c r="B817" s="14"/>
      <c r="C817" s="14"/>
    </row>
    <row r="818" spans="1:3" ht="56.25" customHeight="1">
      <c r="A818" s="14"/>
      <c r="B818" s="14"/>
      <c r="C818" s="14"/>
    </row>
    <row r="819" spans="1:3" ht="56.25" customHeight="1">
      <c r="A819" s="14"/>
      <c r="B819" s="14"/>
      <c r="C819" s="14"/>
    </row>
    <row r="820" spans="1:3" ht="56.25" customHeight="1">
      <c r="A820" s="14"/>
      <c r="B820" s="14"/>
      <c r="C820" s="14"/>
    </row>
    <row r="821" spans="1:3" ht="56.25" customHeight="1">
      <c r="A821" s="14"/>
      <c r="B821" s="14"/>
      <c r="C821" s="14"/>
    </row>
    <row r="822" spans="1:3" ht="56.25" customHeight="1">
      <c r="A822" s="14"/>
      <c r="B822" s="14"/>
      <c r="C822" s="14"/>
    </row>
    <row r="823" spans="1:3" ht="56.25" customHeight="1">
      <c r="A823" s="14"/>
      <c r="B823" s="14"/>
      <c r="C823" s="14"/>
    </row>
    <row r="824" spans="1:3" ht="56.25" customHeight="1">
      <c r="A824" s="14"/>
      <c r="B824" s="14"/>
      <c r="C824" s="14"/>
    </row>
    <row r="825" spans="1:3" ht="56.25" customHeight="1">
      <c r="A825" s="14"/>
      <c r="B825" s="14"/>
      <c r="C825" s="14"/>
    </row>
    <row r="826" spans="1:3" ht="56.25" customHeight="1">
      <c r="A826" s="14"/>
      <c r="B826" s="14"/>
      <c r="C826" s="14"/>
    </row>
    <row r="827" spans="1:3" ht="56.25" customHeight="1">
      <c r="A827" s="14"/>
      <c r="B827" s="14"/>
      <c r="C827" s="14"/>
    </row>
    <row r="828" spans="1:3" ht="56.25" customHeight="1">
      <c r="A828" s="14"/>
      <c r="B828" s="14"/>
      <c r="C828" s="14"/>
    </row>
    <row r="829" spans="1:3" ht="56.25" customHeight="1">
      <c r="A829" s="14"/>
      <c r="B829" s="14"/>
      <c r="C829" s="14"/>
    </row>
    <row r="830" spans="1:3" ht="56.25" customHeight="1">
      <c r="A830" s="14"/>
      <c r="B830" s="14"/>
      <c r="C830" s="14"/>
    </row>
    <row r="831" spans="1:3" ht="56.25" customHeight="1">
      <c r="A831" s="14"/>
      <c r="B831" s="14"/>
      <c r="C831" s="14"/>
    </row>
    <row r="832" spans="1:3" ht="56.25" customHeight="1">
      <c r="A832" s="14"/>
      <c r="B832" s="14"/>
      <c r="C832" s="14"/>
    </row>
    <row r="833" spans="1:3" ht="56.25" customHeight="1">
      <c r="A833" s="14"/>
      <c r="B833" s="14"/>
      <c r="C833" s="14"/>
    </row>
    <row r="834" spans="1:3" ht="56.25" customHeight="1">
      <c r="A834" s="14"/>
      <c r="B834" s="14"/>
      <c r="C834" s="14"/>
    </row>
    <row r="835" spans="1:3" ht="56.25" customHeight="1">
      <c r="A835" s="14"/>
      <c r="B835" s="14"/>
      <c r="C835" s="14"/>
    </row>
    <row r="836" spans="1:3" ht="56.25" customHeight="1">
      <c r="A836" s="14"/>
      <c r="B836" s="14"/>
      <c r="C836" s="14"/>
    </row>
    <row r="837" spans="1:3" ht="56.25" customHeight="1">
      <c r="A837" s="14"/>
      <c r="B837" s="14"/>
      <c r="C837" s="14"/>
    </row>
    <row r="838" spans="1:3" ht="56.25" customHeight="1">
      <c r="A838" s="14"/>
      <c r="B838" s="14"/>
      <c r="C838" s="14"/>
    </row>
    <row r="839" spans="1:3" ht="56.25" customHeight="1">
      <c r="A839" s="14"/>
      <c r="B839" s="14"/>
      <c r="C839" s="14"/>
    </row>
    <row r="840" spans="1:3" ht="56.25" customHeight="1">
      <c r="A840" s="14"/>
      <c r="B840" s="14"/>
      <c r="C840" s="14"/>
    </row>
    <row r="841" spans="1:3" ht="56.25" customHeight="1">
      <c r="A841" s="14"/>
      <c r="B841" s="14"/>
      <c r="C841" s="14"/>
    </row>
    <row r="842" spans="1:3" ht="56.25" customHeight="1">
      <c r="A842" s="14"/>
      <c r="B842" s="14"/>
      <c r="C842" s="14"/>
    </row>
    <row r="843" spans="1:3" ht="56.25" customHeight="1">
      <c r="A843" s="14"/>
      <c r="B843" s="14"/>
      <c r="C843" s="14"/>
    </row>
    <row r="844" spans="1:3" ht="56.25" customHeight="1">
      <c r="A844" s="14"/>
      <c r="B844" s="14"/>
      <c r="C844" s="14"/>
    </row>
    <row r="845" spans="1:3" ht="56.25" customHeight="1">
      <c r="A845" s="14"/>
      <c r="B845" s="14"/>
      <c r="C845" s="14"/>
    </row>
    <row r="846" spans="1:3" ht="56.25" customHeight="1">
      <c r="A846" s="14"/>
      <c r="B846" s="14"/>
      <c r="C846" s="14"/>
    </row>
    <row r="847" spans="1:3" ht="56.25" customHeight="1">
      <c r="A847" s="14"/>
      <c r="B847" s="14"/>
      <c r="C847" s="14"/>
    </row>
    <row r="848" spans="1:3" ht="56.25" customHeight="1">
      <c r="A848" s="14"/>
      <c r="B848" s="14"/>
      <c r="C848" s="14"/>
    </row>
    <row r="849" spans="1:3" ht="56.25" customHeight="1">
      <c r="A849" s="14"/>
      <c r="B849" s="14"/>
      <c r="C849" s="14"/>
    </row>
    <row r="850" spans="1:3" ht="56.25" customHeight="1">
      <c r="A850" s="14"/>
      <c r="B850" s="14"/>
      <c r="C850" s="14"/>
    </row>
    <row r="851" spans="1:3" ht="56.25" customHeight="1">
      <c r="A851" s="14"/>
      <c r="B851" s="14"/>
      <c r="C851" s="14"/>
    </row>
    <row r="852" spans="1:3" ht="56.25" customHeight="1">
      <c r="A852" s="14"/>
      <c r="B852" s="14"/>
      <c r="C852" s="14"/>
    </row>
    <row r="853" spans="1:3" ht="56.25" customHeight="1">
      <c r="A853" s="14"/>
      <c r="B853" s="14"/>
      <c r="C853" s="14"/>
    </row>
    <row r="854" spans="1:3" ht="56.25" customHeight="1">
      <c r="A854" s="14"/>
      <c r="B854" s="14"/>
      <c r="C854" s="14"/>
    </row>
    <row r="855" spans="1:3" ht="56.25" customHeight="1">
      <c r="A855" s="14"/>
      <c r="B855" s="14"/>
      <c r="C855" s="14"/>
    </row>
    <row r="856" spans="1:3" ht="56.25" customHeight="1">
      <c r="A856" s="14"/>
      <c r="B856" s="14"/>
      <c r="C856" s="14"/>
    </row>
    <row r="857" spans="1:3" ht="56.25" customHeight="1">
      <c r="A857" s="14"/>
      <c r="B857" s="14"/>
      <c r="C857" s="14"/>
    </row>
    <row r="858" spans="1:3" ht="56.25" customHeight="1">
      <c r="A858" s="14"/>
      <c r="B858" s="14"/>
      <c r="C858" s="14"/>
    </row>
    <row r="859" spans="1:3" ht="56.25" customHeight="1">
      <c r="A859" s="14"/>
      <c r="B859" s="14"/>
      <c r="C859" s="14"/>
    </row>
    <row r="860" spans="1:3" ht="56.25" customHeight="1">
      <c r="A860" s="14"/>
      <c r="B860" s="14"/>
      <c r="C860" s="14"/>
    </row>
    <row r="861" spans="1:3" ht="56.25" customHeight="1">
      <c r="A861" s="14"/>
      <c r="B861" s="14"/>
      <c r="C861" s="14"/>
    </row>
    <row r="862" spans="1:3" ht="56.25" customHeight="1">
      <c r="A862" s="14"/>
      <c r="B862" s="14"/>
      <c r="C862" s="14"/>
    </row>
    <row r="863" spans="1:3" ht="56.25" customHeight="1">
      <c r="A863" s="14"/>
      <c r="B863" s="14"/>
      <c r="C863" s="14"/>
    </row>
    <row r="864" spans="1:3" ht="56.25" customHeight="1">
      <c r="A864" s="14"/>
      <c r="B864" s="14"/>
      <c r="C864" s="14"/>
    </row>
    <row r="865" spans="1:3" ht="56.25" customHeight="1">
      <c r="A865" s="14"/>
      <c r="B865" s="14"/>
      <c r="C865" s="14"/>
    </row>
    <row r="866" spans="1:3" ht="56.25" customHeight="1">
      <c r="A866" s="14"/>
      <c r="B866" s="14"/>
      <c r="C866" s="14"/>
    </row>
    <row r="867" spans="1:3" ht="56.25" customHeight="1">
      <c r="A867" s="14"/>
      <c r="B867" s="14"/>
      <c r="C867" s="14"/>
    </row>
    <row r="868" spans="1:3" ht="56.25" customHeight="1">
      <c r="A868" s="14"/>
      <c r="B868" s="14"/>
      <c r="C868" s="14"/>
    </row>
    <row r="869" spans="1:3" ht="56.25" customHeight="1">
      <c r="A869" s="14"/>
      <c r="B869" s="14"/>
      <c r="C869" s="14"/>
    </row>
    <row r="870" spans="1:3" ht="56.25" customHeight="1">
      <c r="A870" s="14"/>
      <c r="B870" s="14"/>
      <c r="C870" s="14"/>
    </row>
    <row r="871" spans="1:3" ht="56.25" customHeight="1">
      <c r="A871" s="14"/>
      <c r="B871" s="14"/>
      <c r="C871" s="14"/>
    </row>
    <row r="872" spans="1:3" ht="56.25" customHeight="1">
      <c r="A872" s="14"/>
      <c r="B872" s="14"/>
      <c r="C872" s="14"/>
    </row>
    <row r="873" spans="1:3" ht="56.25" customHeight="1">
      <c r="A873" s="14"/>
      <c r="B873" s="14"/>
      <c r="C873" s="14"/>
    </row>
    <row r="874" spans="1:3" ht="56.25" customHeight="1">
      <c r="A874" s="14"/>
      <c r="B874" s="14"/>
      <c r="C874" s="14"/>
    </row>
    <row r="875" spans="1:3" ht="56.25" customHeight="1">
      <c r="A875" s="14"/>
      <c r="B875" s="14"/>
      <c r="C875" s="14"/>
    </row>
    <row r="876" spans="1:3" ht="56.25" customHeight="1">
      <c r="A876" s="14"/>
      <c r="B876" s="14"/>
      <c r="C876" s="14"/>
    </row>
    <row r="877" spans="1:3" ht="56.25" customHeight="1">
      <c r="A877" s="14"/>
      <c r="B877" s="14"/>
      <c r="C877" s="14"/>
    </row>
    <row r="878" spans="1:3" ht="56.25" customHeight="1">
      <c r="A878" s="14"/>
      <c r="B878" s="14"/>
      <c r="C878" s="14"/>
    </row>
    <row r="879" spans="1:3" ht="56.25" customHeight="1">
      <c r="A879" s="14"/>
      <c r="B879" s="14"/>
      <c r="C879" s="14"/>
    </row>
    <row r="880" spans="1:3" ht="56.25" customHeight="1">
      <c r="A880" s="14"/>
      <c r="B880" s="14"/>
      <c r="C880" s="14"/>
    </row>
    <row r="881" spans="1:3" ht="56.25" customHeight="1">
      <c r="A881" s="14"/>
      <c r="B881" s="14"/>
      <c r="C881" s="14"/>
    </row>
    <row r="882" spans="1:3" ht="56.25" customHeight="1">
      <c r="A882" s="14"/>
      <c r="B882" s="14"/>
      <c r="C882" s="14"/>
    </row>
    <row r="883" spans="1:3" ht="56.25" customHeight="1">
      <c r="A883" s="14"/>
      <c r="B883" s="14"/>
      <c r="C883" s="14"/>
    </row>
    <row r="884" spans="1:3" ht="56.25" customHeight="1">
      <c r="A884" s="14"/>
      <c r="B884" s="14"/>
      <c r="C884" s="14"/>
    </row>
    <row r="885" spans="1:3" ht="56.25" customHeight="1">
      <c r="A885" s="14"/>
      <c r="B885" s="14"/>
      <c r="C885" s="14"/>
    </row>
    <row r="886" spans="1:3" ht="56.25" customHeight="1">
      <c r="A886" s="14"/>
      <c r="B886" s="14"/>
      <c r="C886" s="14"/>
    </row>
    <row r="887" spans="1:3" ht="56.25" customHeight="1">
      <c r="A887" s="14"/>
      <c r="B887" s="14"/>
      <c r="C887" s="14"/>
    </row>
    <row r="888" spans="1:3" ht="56.25" customHeight="1">
      <c r="A888" s="14"/>
      <c r="B888" s="14"/>
      <c r="C888" s="14"/>
    </row>
    <row r="889" spans="1:3" ht="56.25" customHeight="1">
      <c r="A889" s="14"/>
      <c r="B889" s="14"/>
      <c r="C889" s="14"/>
    </row>
    <row r="890" spans="1:3" ht="56.25" customHeight="1">
      <c r="A890" s="14"/>
      <c r="B890" s="14"/>
      <c r="C890" s="14"/>
    </row>
    <row r="891" spans="1:3" ht="56.25" customHeight="1">
      <c r="A891" s="14"/>
      <c r="B891" s="14"/>
      <c r="C891" s="14"/>
    </row>
    <row r="892" spans="1:3" ht="56.25" customHeight="1">
      <c r="A892" s="14"/>
      <c r="B892" s="14"/>
      <c r="C892" s="14"/>
    </row>
    <row r="893" spans="1:3" ht="56.25" customHeight="1">
      <c r="A893" s="14"/>
      <c r="B893" s="14"/>
      <c r="C893" s="14"/>
    </row>
    <row r="894" spans="1:3" ht="56.25" customHeight="1">
      <c r="A894" s="14"/>
      <c r="B894" s="14"/>
      <c r="C894" s="14"/>
    </row>
    <row r="895" spans="1:3" ht="56.25" customHeight="1">
      <c r="A895" s="14"/>
      <c r="B895" s="14"/>
      <c r="C895" s="14"/>
    </row>
    <row r="896" spans="1:3" ht="56.25" customHeight="1">
      <c r="A896" s="14"/>
      <c r="B896" s="14"/>
      <c r="C896" s="14"/>
    </row>
    <row r="897" spans="1:3" ht="56.25" customHeight="1">
      <c r="A897" s="14"/>
      <c r="B897" s="14"/>
      <c r="C897" s="14"/>
    </row>
    <row r="898" spans="1:3" ht="56.25" customHeight="1">
      <c r="A898" s="14"/>
      <c r="B898" s="14"/>
      <c r="C898" s="14"/>
    </row>
    <row r="899" spans="1:3" ht="56.25" customHeight="1">
      <c r="A899" s="14"/>
      <c r="B899" s="14"/>
      <c r="C899" s="14"/>
    </row>
    <row r="900" spans="1:3" ht="56.25" customHeight="1">
      <c r="A900" s="14"/>
      <c r="B900" s="14"/>
      <c r="C900" s="14"/>
    </row>
    <row r="901" spans="1:3" ht="56.25" customHeight="1">
      <c r="A901" s="14"/>
      <c r="B901" s="14"/>
      <c r="C901" s="14"/>
    </row>
    <row r="902" spans="1:3" ht="56.25" customHeight="1">
      <c r="A902" s="14"/>
      <c r="B902" s="14"/>
      <c r="C902" s="14"/>
    </row>
    <row r="903" spans="1:3" ht="56.25" customHeight="1">
      <c r="A903" s="14"/>
      <c r="B903" s="14"/>
      <c r="C903" s="14"/>
    </row>
    <row r="904" spans="1:3" ht="56.25" customHeight="1">
      <c r="A904" s="14"/>
      <c r="B904" s="14"/>
      <c r="C904" s="14"/>
    </row>
    <row r="905" spans="1:3" ht="56.25" customHeight="1">
      <c r="A905" s="14"/>
      <c r="B905" s="14"/>
      <c r="C905" s="14"/>
    </row>
    <row r="906" spans="1:3" ht="56.25" customHeight="1">
      <c r="A906" s="14"/>
      <c r="B906" s="14"/>
      <c r="C906" s="14"/>
    </row>
    <row r="907" spans="1:3" ht="56.25" customHeight="1">
      <c r="A907" s="14"/>
      <c r="B907" s="14"/>
      <c r="C907" s="14"/>
    </row>
    <row r="908" spans="1:3" ht="56.25" customHeight="1">
      <c r="A908" s="14"/>
      <c r="B908" s="14"/>
      <c r="C908" s="14"/>
    </row>
    <row r="909" spans="1:3" ht="56.25" customHeight="1">
      <c r="A909" s="14"/>
      <c r="B909" s="14"/>
      <c r="C909" s="14"/>
    </row>
    <row r="910" spans="1:3" ht="56.25" customHeight="1">
      <c r="A910" s="14"/>
      <c r="B910" s="14"/>
      <c r="C910" s="14"/>
    </row>
    <row r="911" spans="1:3" ht="56.25" customHeight="1">
      <c r="A911" s="14"/>
      <c r="B911" s="14"/>
      <c r="C911" s="14"/>
    </row>
    <row r="912" spans="1:3" ht="56.25" customHeight="1">
      <c r="A912" s="14"/>
      <c r="B912" s="14"/>
      <c r="C912" s="14"/>
    </row>
    <row r="913" spans="1:3" ht="56.25" customHeight="1">
      <c r="A913" s="14"/>
      <c r="B913" s="14"/>
      <c r="C913" s="14"/>
    </row>
    <row r="914" spans="1:3" ht="56.25" customHeight="1">
      <c r="A914" s="14"/>
      <c r="B914" s="14"/>
      <c r="C914" s="14"/>
    </row>
    <row r="915" spans="1:3" ht="56.25" customHeight="1">
      <c r="A915" s="14"/>
      <c r="B915" s="14"/>
      <c r="C915" s="14"/>
    </row>
    <row r="916" spans="1:3" ht="56.25" customHeight="1">
      <c r="A916" s="14"/>
      <c r="B916" s="14"/>
      <c r="C916" s="14"/>
    </row>
    <row r="917" spans="1:3" ht="56.25" customHeight="1">
      <c r="A917" s="14"/>
      <c r="B917" s="14"/>
      <c r="C917" s="14"/>
    </row>
    <row r="918" spans="1:3" ht="56.25" customHeight="1">
      <c r="A918" s="14"/>
      <c r="B918" s="14"/>
      <c r="C918" s="14"/>
    </row>
    <row r="919" spans="1:3" ht="56.25" customHeight="1">
      <c r="A919" s="14"/>
      <c r="B919" s="14"/>
      <c r="C919" s="14"/>
    </row>
    <row r="920" spans="1:3" ht="56.25" customHeight="1">
      <c r="A920" s="14"/>
      <c r="B920" s="14"/>
      <c r="C920" s="14"/>
    </row>
    <row r="921" spans="1:3" ht="56.25" customHeight="1">
      <c r="A921" s="14"/>
      <c r="B921" s="14"/>
      <c r="C921" s="14"/>
    </row>
    <row r="922" spans="1:3" ht="56.25" customHeight="1">
      <c r="A922" s="14"/>
      <c r="B922" s="14"/>
      <c r="C922" s="14"/>
    </row>
    <row r="923" spans="1:3" ht="56.25" customHeight="1">
      <c r="A923" s="14"/>
      <c r="B923" s="14"/>
      <c r="C923" s="14"/>
    </row>
    <row r="924" spans="1:3" ht="56.25" customHeight="1">
      <c r="A924" s="14"/>
      <c r="B924" s="14"/>
      <c r="C924" s="14"/>
    </row>
    <row r="925" spans="1:3" ht="56.25" customHeight="1">
      <c r="A925" s="14"/>
      <c r="B925" s="14"/>
      <c r="C925" s="14"/>
    </row>
    <row r="926" spans="1:3" ht="56.25" customHeight="1">
      <c r="A926" s="14"/>
      <c r="B926" s="14"/>
      <c r="C926" s="14"/>
    </row>
    <row r="927" spans="1:3" ht="56.25" customHeight="1">
      <c r="A927" s="14"/>
      <c r="B927" s="14"/>
      <c r="C927" s="14"/>
    </row>
    <row r="928" spans="1:3" ht="56.25" customHeight="1">
      <c r="A928" s="14"/>
      <c r="B928" s="14"/>
      <c r="C928" s="14"/>
    </row>
    <row r="929" spans="1:3" ht="56.25" customHeight="1">
      <c r="A929" s="14"/>
      <c r="B929" s="14"/>
      <c r="C929" s="14"/>
    </row>
    <row r="930" spans="1:3" ht="56.25" customHeight="1">
      <c r="A930" s="14"/>
      <c r="B930" s="14"/>
      <c r="C930" s="14"/>
    </row>
    <row r="931" spans="1:3" ht="56.25" customHeight="1">
      <c r="A931" s="14"/>
      <c r="B931" s="14"/>
      <c r="C931" s="14"/>
    </row>
    <row r="932" spans="1:3" ht="56.25" customHeight="1">
      <c r="A932" s="14"/>
      <c r="B932" s="14"/>
      <c r="C932" s="14"/>
    </row>
    <row r="933" spans="1:3" ht="56.25" customHeight="1">
      <c r="A933" s="14"/>
      <c r="B933" s="14"/>
      <c r="C933" s="14"/>
    </row>
    <row r="934" spans="1:3" ht="56.25" customHeight="1">
      <c r="A934" s="14"/>
      <c r="B934" s="14"/>
      <c r="C934" s="14"/>
    </row>
    <row r="935" spans="1:3" ht="56.25" customHeight="1">
      <c r="A935" s="14"/>
      <c r="B935" s="14"/>
      <c r="C935" s="14"/>
    </row>
    <row r="936" spans="1:3" ht="56.25" customHeight="1">
      <c r="A936" s="14"/>
      <c r="B936" s="14"/>
      <c r="C936" s="14"/>
    </row>
    <row r="937" spans="1:3" ht="56.25" customHeight="1">
      <c r="A937" s="14"/>
      <c r="B937" s="14"/>
      <c r="C937" s="14"/>
    </row>
    <row r="938" spans="1:3" ht="56.25" customHeight="1">
      <c r="A938" s="14"/>
      <c r="B938" s="14"/>
      <c r="C938" s="14"/>
    </row>
    <row r="939" spans="1:3" ht="56.25" customHeight="1">
      <c r="A939" s="14"/>
      <c r="B939" s="14"/>
      <c r="C939" s="14"/>
    </row>
    <row r="940" spans="1:3" ht="56.25" customHeight="1">
      <c r="A940" s="14"/>
      <c r="B940" s="14"/>
      <c r="C940" s="14"/>
    </row>
    <row r="941" spans="1:3" ht="56.25" customHeight="1">
      <c r="A941" s="14"/>
      <c r="B941" s="14"/>
      <c r="C941" s="14"/>
    </row>
    <row r="942" spans="1:3" ht="56.25" customHeight="1">
      <c r="A942" s="14"/>
      <c r="B942" s="14"/>
      <c r="C942" s="14"/>
    </row>
    <row r="943" spans="1:3" ht="56.25" customHeight="1">
      <c r="A943" s="14"/>
      <c r="B943" s="14"/>
      <c r="C943" s="14"/>
    </row>
    <row r="944" spans="1:3" ht="56.25" customHeight="1">
      <c r="A944" s="14"/>
      <c r="B944" s="14"/>
      <c r="C944" s="14"/>
    </row>
    <row r="945" spans="1:3" ht="56.25" customHeight="1">
      <c r="A945" s="14"/>
      <c r="B945" s="14"/>
      <c r="C945" s="14"/>
    </row>
    <row r="946" spans="1:3" ht="56.25" customHeight="1">
      <c r="A946" s="14"/>
      <c r="B946" s="14"/>
      <c r="C946" s="14"/>
    </row>
    <row r="947" spans="1:3" ht="56.25" customHeight="1">
      <c r="A947" s="14"/>
      <c r="B947" s="14"/>
      <c r="C947" s="14"/>
    </row>
    <row r="948" spans="1:3" ht="56.25" customHeight="1">
      <c r="A948" s="14"/>
      <c r="B948" s="14"/>
      <c r="C948" s="14"/>
    </row>
    <row r="949" spans="1:3" ht="56.25" customHeight="1">
      <c r="A949" s="14"/>
      <c r="B949" s="14"/>
      <c r="C949" s="14"/>
    </row>
    <row r="950" spans="1:3" ht="56.25" customHeight="1">
      <c r="A950" s="14"/>
      <c r="B950" s="14"/>
      <c r="C950" s="14"/>
    </row>
    <row r="951" spans="1:3" ht="56.25" customHeight="1">
      <c r="A951" s="14"/>
      <c r="B951" s="14"/>
      <c r="C951" s="14"/>
    </row>
    <row r="952" spans="1:3" ht="56.25" customHeight="1">
      <c r="A952" s="14"/>
      <c r="B952" s="14"/>
      <c r="C952" s="14"/>
    </row>
    <row r="953" spans="1:3" ht="56.25" customHeight="1">
      <c r="A953" s="14"/>
      <c r="B953" s="14"/>
      <c r="C953" s="14"/>
    </row>
    <row r="954" spans="1:3" ht="56.25" customHeight="1">
      <c r="A954" s="14"/>
      <c r="B954" s="14"/>
      <c r="C954" s="14"/>
    </row>
    <row r="955" spans="1:3" ht="56.25" customHeight="1">
      <c r="A955" s="14"/>
      <c r="B955" s="14"/>
      <c r="C955" s="14"/>
    </row>
    <row r="956" spans="1:3" ht="56.25" customHeight="1">
      <c r="A956" s="14"/>
      <c r="B956" s="14"/>
      <c r="C956" s="14"/>
    </row>
    <row r="957" spans="1:3" ht="56.25" customHeight="1">
      <c r="A957" s="14"/>
      <c r="B957" s="14"/>
      <c r="C957" s="14"/>
    </row>
    <row r="958" spans="1:3" ht="56.25" customHeight="1">
      <c r="A958" s="14"/>
      <c r="B958" s="14"/>
      <c r="C958" s="14"/>
    </row>
    <row r="959" spans="1:3" ht="56.25" customHeight="1">
      <c r="A959" s="14"/>
      <c r="B959" s="14"/>
      <c r="C959" s="14"/>
    </row>
    <row r="960" spans="1:3" ht="56.25" customHeight="1">
      <c r="A960" s="14"/>
      <c r="B960" s="14"/>
      <c r="C960" s="14"/>
    </row>
    <row r="961" spans="1:3" ht="56.25" customHeight="1">
      <c r="A961" s="14"/>
      <c r="B961" s="14"/>
      <c r="C961" s="14"/>
    </row>
    <row r="962" spans="1:3" ht="56.25" customHeight="1">
      <c r="A962" s="14"/>
      <c r="B962" s="14"/>
      <c r="C962" s="14"/>
    </row>
    <row r="963" spans="1:3" ht="56.25" customHeight="1">
      <c r="A963" s="14"/>
      <c r="B963" s="14"/>
      <c r="C963" s="14"/>
    </row>
    <row r="964" spans="1:3" ht="56.25" customHeight="1">
      <c r="A964" s="14"/>
      <c r="B964" s="14"/>
      <c r="C964" s="14"/>
    </row>
    <row r="965" spans="1:3" ht="56.25" customHeight="1">
      <c r="A965" s="14"/>
      <c r="B965" s="14"/>
      <c r="C965" s="14"/>
    </row>
    <row r="966" spans="1:3" ht="56.25" customHeight="1">
      <c r="A966" s="14"/>
      <c r="B966" s="14"/>
      <c r="C966" s="14"/>
    </row>
    <row r="967" spans="1:3" ht="56.25" customHeight="1">
      <c r="A967" s="14"/>
      <c r="B967" s="14"/>
      <c r="C967" s="14"/>
    </row>
    <row r="968" spans="1:3" ht="56.25" customHeight="1">
      <c r="A968" s="14"/>
      <c r="B968" s="14"/>
      <c r="C968" s="14"/>
    </row>
    <row r="969" spans="1:3" ht="56.25" customHeight="1">
      <c r="A969" s="14"/>
      <c r="B969" s="14"/>
      <c r="C969" s="14"/>
    </row>
    <row r="970" spans="1:3" ht="56.25" customHeight="1">
      <c r="A970" s="14"/>
      <c r="B970" s="14"/>
      <c r="C970" s="14"/>
    </row>
    <row r="971" spans="1:3" ht="56.25" customHeight="1">
      <c r="A971" s="14"/>
      <c r="B971" s="14"/>
      <c r="C971" s="14"/>
    </row>
    <row r="972" spans="1:3" ht="56.25" customHeight="1">
      <c r="A972" s="14"/>
      <c r="B972" s="14"/>
      <c r="C972" s="14"/>
    </row>
    <row r="973" spans="1:3" ht="56.25" customHeight="1">
      <c r="A973" s="14"/>
      <c r="B973" s="14"/>
      <c r="C973" s="14"/>
    </row>
    <row r="974" spans="1:3" ht="56.25" customHeight="1">
      <c r="A974" s="14"/>
      <c r="B974" s="14"/>
      <c r="C974" s="14"/>
    </row>
    <row r="975" spans="1:3" ht="56.25" customHeight="1">
      <c r="A975" s="14"/>
      <c r="B975" s="14"/>
      <c r="C975" s="14"/>
    </row>
    <row r="976" spans="1:3" ht="56.25" customHeight="1">
      <c r="A976" s="14"/>
      <c r="B976" s="14"/>
      <c r="C976" s="14"/>
    </row>
    <row r="977" spans="1:3" ht="56.25" customHeight="1">
      <c r="A977" s="14"/>
      <c r="B977" s="14"/>
      <c r="C977" s="14"/>
    </row>
    <row r="978" spans="1:3" ht="56.25" customHeight="1">
      <c r="A978" s="14"/>
      <c r="B978" s="14"/>
      <c r="C978" s="14"/>
    </row>
    <row r="979" spans="1:3" ht="56.25" customHeight="1">
      <c r="A979" s="14"/>
      <c r="B979" s="14"/>
      <c r="C979" s="14"/>
    </row>
    <row r="980" spans="1:3" ht="56.25" customHeight="1">
      <c r="A980" s="14"/>
      <c r="B980" s="14"/>
      <c r="C980" s="14"/>
    </row>
    <row r="981" spans="1:3" ht="56.25" customHeight="1">
      <c r="A981" s="14"/>
      <c r="B981" s="14"/>
      <c r="C981" s="14"/>
    </row>
    <row r="982" spans="1:3" ht="56.25" customHeight="1">
      <c r="A982" s="14"/>
      <c r="B982" s="14"/>
      <c r="C982" s="14"/>
    </row>
    <row r="983" spans="1:3" ht="56.25" customHeight="1">
      <c r="A983" s="14"/>
      <c r="B983" s="14"/>
      <c r="C983" s="14"/>
    </row>
    <row r="984" spans="1:3" ht="56.25" customHeight="1">
      <c r="A984" s="14"/>
      <c r="B984" s="14"/>
      <c r="C984" s="14"/>
    </row>
    <row r="985" spans="1:3" ht="56.25" customHeight="1">
      <c r="A985" s="14"/>
      <c r="B985" s="14"/>
      <c r="C985" s="14"/>
    </row>
    <row r="986" spans="1:3" ht="56.25" customHeight="1">
      <c r="A986" s="14"/>
      <c r="B986" s="14"/>
      <c r="C986" s="14"/>
    </row>
    <row r="987" spans="1:3" ht="56.25" customHeight="1">
      <c r="A987" s="14"/>
      <c r="B987" s="14"/>
      <c r="C987" s="14"/>
    </row>
    <row r="988" spans="1:3" ht="56.25" customHeight="1">
      <c r="A988" s="14"/>
      <c r="B988" s="14"/>
      <c r="C988" s="14"/>
    </row>
    <row r="989" spans="1:3" ht="56.25" customHeight="1">
      <c r="A989" s="14"/>
      <c r="B989" s="14"/>
      <c r="C989" s="14"/>
    </row>
    <row r="990" spans="1:3" ht="56.25" customHeight="1">
      <c r="A990" s="14"/>
      <c r="B990" s="14"/>
      <c r="C990" s="14"/>
    </row>
    <row r="991" spans="1:3" ht="56.25" customHeight="1">
      <c r="A991" s="14"/>
      <c r="B991" s="14"/>
      <c r="C991" s="14"/>
    </row>
    <row r="992" spans="1:3" ht="56.25" customHeight="1">
      <c r="A992" s="14"/>
      <c r="B992" s="14"/>
      <c r="C992" s="14"/>
    </row>
    <row r="993" spans="1:3" ht="56.25" customHeight="1">
      <c r="A993" s="14"/>
      <c r="B993" s="14"/>
      <c r="C993" s="14"/>
    </row>
    <row r="994" spans="1:3" ht="56.25" customHeight="1">
      <c r="A994" s="14"/>
      <c r="B994" s="14"/>
      <c r="C994" s="14"/>
    </row>
    <row r="995" spans="1:3" ht="56.25" customHeight="1">
      <c r="A995" s="14"/>
      <c r="B995" s="14"/>
      <c r="C995" s="14"/>
    </row>
    <row r="996" spans="1:3" ht="56.25" customHeight="1">
      <c r="A996" s="14"/>
      <c r="B996" s="14"/>
      <c r="C996" s="14"/>
    </row>
    <row r="997" spans="1:3" ht="56.25" customHeight="1">
      <c r="A997" s="14"/>
      <c r="B997" s="14"/>
      <c r="C997" s="14"/>
    </row>
    <row r="998" spans="1:3" ht="56.25" customHeight="1">
      <c r="A998" s="14"/>
      <c r="B998" s="14"/>
      <c r="C998" s="14"/>
    </row>
    <row r="999" spans="1:3" ht="56.25" customHeight="1">
      <c r="A999" s="14"/>
      <c r="B999" s="14"/>
      <c r="C999" s="14"/>
    </row>
    <row r="1000" spans="1:3" ht="56.25" customHeight="1">
      <c r="A1000" s="14"/>
      <c r="B1000" s="14"/>
      <c r="C1000" s="14"/>
    </row>
  </sheetData>
  <mergeCells count="1">
    <mergeCell ref="A1:C1"/>
  </mergeCells>
  <hyperlinks>
    <hyperlink ref="B3" r:id="rId1" display="http://www.normattiva.it/favicon.ico"/>
    <hyperlink ref="C3" r:id="rId2" display="http://bur.regione.veneto.it/BurvServices/Pubblica/DettaglioDgr.aspx?id=291256"/>
    <hyperlink ref="B4" r:id="rId3" display="http://www.regione.veneto.it/web/programmi-comunitari/documenti-di-programmazione"/>
    <hyperlink ref="C4" r:id="rId4" display="http://bur.regione.veneto.it/BurvServices/Pubblica/DettaglioDgr.aspx?id=271555"/>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W1000"/>
  <sheetViews>
    <sheetView workbookViewId="0">
      <selection sqref="A1:C1"/>
    </sheetView>
  </sheetViews>
  <sheetFormatPr defaultColWidth="46.85546875" defaultRowHeight="56.25" customHeight="1"/>
  <sheetData>
    <row r="1" spans="1:23" ht="45" customHeight="1">
      <c r="A1" s="50" t="s">
        <v>170</v>
      </c>
      <c r="B1" s="51"/>
      <c r="C1" s="51"/>
      <c r="D1" s="15"/>
      <c r="E1" s="15"/>
      <c r="F1" s="15"/>
      <c r="G1" s="15"/>
      <c r="H1" s="15"/>
      <c r="I1" s="15"/>
      <c r="J1" s="15"/>
      <c r="K1" s="15"/>
      <c r="L1" s="15"/>
      <c r="M1" s="15"/>
      <c r="N1" s="15"/>
      <c r="O1" s="15"/>
      <c r="P1" s="15"/>
      <c r="Q1" s="15"/>
      <c r="R1" s="15"/>
      <c r="S1" s="15"/>
      <c r="T1" s="15"/>
      <c r="U1" s="15"/>
      <c r="V1" s="15"/>
      <c r="W1" s="15"/>
    </row>
    <row r="2" spans="1:23" ht="56.25" customHeight="1">
      <c r="A2" s="1" t="s">
        <v>1</v>
      </c>
      <c r="B2" s="2" t="s">
        <v>2</v>
      </c>
      <c r="C2" s="2" t="s">
        <v>3</v>
      </c>
      <c r="D2" s="15"/>
      <c r="E2" s="15"/>
      <c r="F2" s="15"/>
      <c r="G2" s="15"/>
      <c r="H2" s="15"/>
      <c r="I2" s="15"/>
      <c r="J2" s="15"/>
      <c r="K2" s="15"/>
      <c r="L2" s="15"/>
      <c r="M2" s="15"/>
      <c r="N2" s="15"/>
      <c r="O2" s="15"/>
      <c r="P2" s="15"/>
      <c r="Q2" s="15"/>
      <c r="R2" s="15"/>
      <c r="S2" s="15"/>
      <c r="T2" s="15"/>
      <c r="U2" s="15"/>
      <c r="V2" s="15"/>
      <c r="W2" s="15"/>
    </row>
    <row r="3" spans="1:23" ht="56.25" customHeight="1">
      <c r="A3" s="24" t="s">
        <v>171</v>
      </c>
      <c r="B3" s="22" t="str">
        <f>HYPERLINK("http://www.regione.veneto.it/static/www/programmazione/QSN20072013_giu_07.pdf","POR FESR 2007-2013 - Asse 2 ""Energia"" - Azione 2.1.2 ")</f>
        <v xml:space="preserve">POR FESR 2007-2013 - Asse 2 "Energia" - Azione 2.1.2 </v>
      </c>
      <c r="C3" s="4" t="str">
        <f>HYPERLINK("http://bur.regione.veneto.it/BurvServices/Pubblica/DettaglioDgr.aspx?id=232779","Bur n. 39 del 03/06/2011 Dgr.690 del 24 maggio 2011.
")</f>
        <v xml:space="preserve">Bur n. 39 del 03/06/2011 Dgr.690 del 24 maggio 2011.
</v>
      </c>
      <c r="D3" s="15"/>
      <c r="E3" s="15"/>
      <c r="F3" s="15"/>
      <c r="G3" s="15"/>
      <c r="H3" s="15"/>
      <c r="I3" s="15"/>
      <c r="J3" s="15"/>
      <c r="K3" s="15"/>
      <c r="L3" s="15"/>
      <c r="M3" s="15"/>
      <c r="N3" s="15"/>
      <c r="O3" s="15"/>
      <c r="P3" s="15"/>
      <c r="Q3" s="15"/>
      <c r="R3" s="15"/>
      <c r="S3" s="15"/>
      <c r="T3" s="15"/>
      <c r="U3" s="15"/>
      <c r="V3" s="15"/>
      <c r="W3" s="15"/>
    </row>
    <row r="4" spans="1:23" ht="56.25" customHeight="1">
      <c r="A4" s="24" t="s">
        <v>172</v>
      </c>
      <c r="B4" s="20" t="str">
        <f>HYPERLINK("http://www.regione.veneto.it/web/fsc/fsc2007-2013","Fondo per lo Sviluppo e la Coesione Programmazione 2007-2013")</f>
        <v>Fondo per lo Sviluppo e la Coesione Programmazione 2007-2013</v>
      </c>
      <c r="C4" s="4" t="str">
        <f>HYPERLINK("http://bur.regione.veneto.it/BurvServices/pubblica/DettaglioDgr.aspx?id=279792","Bur n. 82 del 22 agosto 2014
Dgr. n. 1421 del 05 agosto 2014")</f>
        <v>Bur n. 82 del 22 agosto 2014
Dgr. n. 1421 del 05 agosto 2014</v>
      </c>
      <c r="D4" s="15"/>
      <c r="E4" s="15"/>
      <c r="F4" s="15"/>
      <c r="G4" s="15"/>
      <c r="H4" s="15"/>
      <c r="I4" s="15"/>
      <c r="J4" s="15"/>
      <c r="K4" s="15"/>
      <c r="L4" s="15"/>
      <c r="M4" s="15"/>
      <c r="N4" s="15"/>
      <c r="O4" s="15"/>
      <c r="P4" s="15"/>
      <c r="Q4" s="15"/>
      <c r="R4" s="15"/>
      <c r="S4" s="15"/>
      <c r="T4" s="15"/>
      <c r="U4" s="15"/>
      <c r="V4" s="15"/>
      <c r="W4" s="15"/>
    </row>
    <row r="5" spans="1:23" ht="56.25" customHeight="1">
      <c r="A5" s="16" t="s">
        <v>149</v>
      </c>
      <c r="B5" s="4" t="str">
        <f>HYPERLINK("http://bur.regione.veneto.it/BurvServices/Pubblica/DettaglioDgr.aspx?id=241796","Bur n. 71 del 28 agosto 2012
DGR. n. 1594 del 31 luglio 2012
 ""Piani d'Azione per l'energia sostenibile"" finalizzati al raggiungimento degli obiettivi fissati dall'Unione Europea al 2020""")</f>
        <v>Bur n. 71 del 28 agosto 2012
DGR. n. 1594 del 31 luglio 2012
 "Piani d'Azione per l'energia sostenibile" finalizzati al raggiungimento degli obiettivi fissati dall'Unione Europea al 2020"</v>
      </c>
      <c r="C5" s="4" t="str">
        <f>HYPERLINK("http://bur.regione.veneto.it/BurvServices/pubblica/DettaglioDgr.aspx?id=279100","Bur n. 77 del 08 agosto 2014
Dgr. n. 1364 del 28 luglio 2014")</f>
        <v>Bur n. 77 del 08 agosto 2014
Dgr. n. 1364 del 28 luglio 2014</v>
      </c>
      <c r="D5" s="15"/>
      <c r="E5" s="15"/>
      <c r="F5" s="15"/>
      <c r="G5" s="15"/>
      <c r="H5" s="15"/>
      <c r="I5" s="15"/>
      <c r="J5" s="15"/>
      <c r="K5" s="15"/>
      <c r="L5" s="15"/>
      <c r="M5" s="15"/>
      <c r="N5" s="15"/>
      <c r="O5" s="15"/>
      <c r="P5" s="15"/>
      <c r="Q5" s="15"/>
      <c r="R5" s="15"/>
      <c r="S5" s="15"/>
      <c r="T5" s="15"/>
      <c r="U5" s="15"/>
      <c r="V5" s="15"/>
      <c r="W5" s="15"/>
    </row>
    <row r="6" spans="1:23" ht="56.25" customHeight="1">
      <c r="A6" s="16" t="s">
        <v>173</v>
      </c>
      <c r="B6" s="4" t="str">
        <f>HYPERLINK("http://www.consiglioveneto.it/crvportal/leggi/2008/08lr0001.html?numLegge=1&amp;annoLegge=2008&amp;tipoLegge=Alr","Legge regionale 27 febbraio 2008, n. 1, art. 13.")</f>
        <v>Legge regionale 27 febbraio 2008, n. 1, art. 13.</v>
      </c>
      <c r="C6" s="4" t="str">
        <f>HYPERLINK("http://bur.regione.veneto.it/BurvServices/Pubblica/DettaglioDgr.aspx?id=209520","Bur n. 84 del 10/10/2008. Dgr n. 2634 del 23 settembre 2008")</f>
        <v>Bur n. 84 del 10/10/2008. Dgr n. 2634 del 23 settembre 2008</v>
      </c>
      <c r="D6" s="15"/>
      <c r="E6" s="15"/>
      <c r="F6" s="15"/>
      <c r="G6" s="15"/>
      <c r="H6" s="15"/>
      <c r="I6" s="15"/>
      <c r="J6" s="15"/>
      <c r="K6" s="15"/>
      <c r="L6" s="15"/>
      <c r="M6" s="15"/>
      <c r="N6" s="15"/>
      <c r="O6" s="15"/>
      <c r="P6" s="15"/>
      <c r="Q6" s="15"/>
      <c r="R6" s="15"/>
      <c r="S6" s="15"/>
      <c r="T6" s="15"/>
      <c r="U6" s="15"/>
      <c r="V6" s="15"/>
      <c r="W6" s="15"/>
    </row>
    <row r="7" spans="1:23" ht="56.25" customHeight="1">
      <c r="A7" s="15"/>
      <c r="B7" s="15"/>
      <c r="C7" s="15"/>
      <c r="D7" s="15"/>
      <c r="E7" s="15"/>
      <c r="F7" s="15"/>
      <c r="G7" s="15"/>
      <c r="H7" s="15"/>
      <c r="I7" s="15"/>
      <c r="J7" s="15"/>
      <c r="K7" s="15"/>
      <c r="L7" s="15"/>
      <c r="M7" s="15"/>
      <c r="N7" s="15"/>
      <c r="O7" s="15"/>
      <c r="P7" s="15"/>
      <c r="Q7" s="15"/>
      <c r="R7" s="15"/>
      <c r="S7" s="15"/>
      <c r="T7" s="15"/>
      <c r="U7" s="15"/>
      <c r="V7" s="15"/>
      <c r="W7" s="15"/>
    </row>
    <row r="8" spans="1:23" ht="56.25" customHeight="1">
      <c r="A8" s="15"/>
      <c r="B8" s="15"/>
      <c r="C8" s="15"/>
      <c r="D8" s="15"/>
      <c r="E8" s="15"/>
      <c r="F8" s="15"/>
      <c r="G8" s="15"/>
      <c r="H8" s="15"/>
      <c r="I8" s="15"/>
      <c r="J8" s="15"/>
      <c r="K8" s="15"/>
      <c r="L8" s="15"/>
      <c r="M8" s="15"/>
      <c r="N8" s="15"/>
      <c r="O8" s="15"/>
      <c r="P8" s="15"/>
      <c r="Q8" s="15"/>
      <c r="R8" s="15"/>
      <c r="S8" s="15"/>
      <c r="T8" s="15"/>
      <c r="U8" s="15"/>
      <c r="V8" s="15"/>
      <c r="W8" s="15"/>
    </row>
    <row r="9" spans="1:23" ht="56.25" customHeight="1">
      <c r="A9" s="15"/>
      <c r="B9" s="15"/>
      <c r="C9" s="15"/>
      <c r="D9" s="15"/>
      <c r="E9" s="15"/>
      <c r="F9" s="15"/>
      <c r="G9" s="15"/>
      <c r="H9" s="15"/>
      <c r="I9" s="15"/>
      <c r="J9" s="15"/>
      <c r="K9" s="15"/>
      <c r="L9" s="15"/>
      <c r="M9" s="15"/>
      <c r="N9" s="15"/>
      <c r="O9" s="15"/>
      <c r="P9" s="15"/>
      <c r="Q9" s="15"/>
      <c r="R9" s="15"/>
      <c r="S9" s="15"/>
      <c r="T9" s="15"/>
      <c r="U9" s="15"/>
      <c r="V9" s="15"/>
      <c r="W9" s="15"/>
    </row>
    <row r="10" spans="1:23" ht="56.25" customHeight="1">
      <c r="A10" s="15"/>
      <c r="B10" s="15"/>
      <c r="C10" s="15"/>
      <c r="D10" s="15"/>
      <c r="E10" s="15"/>
      <c r="F10" s="15"/>
      <c r="G10" s="15"/>
      <c r="H10" s="15"/>
      <c r="I10" s="15"/>
      <c r="J10" s="15"/>
      <c r="K10" s="15"/>
      <c r="L10" s="15"/>
      <c r="M10" s="15"/>
      <c r="N10" s="15"/>
      <c r="O10" s="15"/>
      <c r="P10" s="15"/>
      <c r="Q10" s="15"/>
      <c r="R10" s="15"/>
      <c r="S10" s="15"/>
      <c r="T10" s="15"/>
      <c r="U10" s="15"/>
      <c r="V10" s="15"/>
      <c r="W10" s="15"/>
    </row>
    <row r="11" spans="1:23" ht="56.25" customHeight="1">
      <c r="A11" s="15"/>
      <c r="B11" s="15"/>
      <c r="C11" s="15"/>
      <c r="D11" s="15"/>
      <c r="E11" s="15"/>
      <c r="F11" s="15"/>
      <c r="G11" s="15"/>
      <c r="H11" s="15"/>
      <c r="I11" s="15"/>
      <c r="J11" s="15"/>
      <c r="K11" s="15"/>
      <c r="L11" s="15"/>
      <c r="M11" s="15"/>
      <c r="N11" s="15"/>
      <c r="O11" s="15"/>
      <c r="P11" s="15"/>
      <c r="Q11" s="15"/>
      <c r="R11" s="15"/>
      <c r="S11" s="15"/>
      <c r="T11" s="15"/>
      <c r="U11" s="15"/>
      <c r="V11" s="15"/>
      <c r="W11" s="15"/>
    </row>
    <row r="12" spans="1:23" ht="56.25" customHeight="1">
      <c r="A12" s="15"/>
      <c r="B12" s="15"/>
      <c r="C12" s="15"/>
      <c r="D12" s="15"/>
      <c r="E12" s="15"/>
      <c r="F12" s="15"/>
      <c r="G12" s="15"/>
      <c r="H12" s="15"/>
      <c r="I12" s="15"/>
      <c r="J12" s="15"/>
      <c r="K12" s="15"/>
      <c r="L12" s="15"/>
      <c r="M12" s="15"/>
      <c r="N12" s="15"/>
      <c r="O12" s="15"/>
      <c r="P12" s="15"/>
      <c r="Q12" s="15"/>
      <c r="R12" s="15"/>
      <c r="S12" s="15"/>
      <c r="T12" s="15"/>
      <c r="U12" s="15"/>
      <c r="V12" s="15"/>
      <c r="W12" s="15"/>
    </row>
    <row r="13" spans="1:23" ht="56.25" customHeight="1">
      <c r="A13" s="15"/>
      <c r="B13" s="15"/>
      <c r="C13" s="15"/>
      <c r="D13" s="15"/>
      <c r="E13" s="15"/>
      <c r="F13" s="15"/>
      <c r="G13" s="15"/>
      <c r="H13" s="15"/>
      <c r="I13" s="15"/>
      <c r="J13" s="15"/>
      <c r="K13" s="15"/>
      <c r="L13" s="15"/>
      <c r="M13" s="15"/>
      <c r="N13" s="15"/>
      <c r="O13" s="15"/>
      <c r="P13" s="15"/>
      <c r="Q13" s="15"/>
      <c r="R13" s="15"/>
      <c r="S13" s="15"/>
      <c r="T13" s="15"/>
      <c r="U13" s="15"/>
      <c r="V13" s="15"/>
      <c r="W13" s="15"/>
    </row>
    <row r="14" spans="1:23" ht="56.25" customHeight="1">
      <c r="A14" s="15"/>
      <c r="B14" s="15"/>
      <c r="C14" s="15"/>
      <c r="D14" s="15"/>
      <c r="E14" s="15"/>
      <c r="F14" s="15"/>
      <c r="G14" s="15"/>
      <c r="H14" s="15"/>
      <c r="I14" s="15"/>
      <c r="J14" s="15"/>
      <c r="K14" s="15"/>
      <c r="L14" s="15"/>
      <c r="M14" s="15"/>
      <c r="N14" s="15"/>
      <c r="O14" s="15"/>
      <c r="P14" s="15"/>
      <c r="Q14" s="15"/>
      <c r="R14" s="15"/>
      <c r="S14" s="15"/>
      <c r="T14" s="15"/>
      <c r="U14" s="15"/>
      <c r="V14" s="15"/>
      <c r="W14" s="15"/>
    </row>
    <row r="15" spans="1:23" ht="56.25" customHeight="1">
      <c r="A15" s="15"/>
      <c r="B15" s="15"/>
      <c r="C15" s="15"/>
      <c r="D15" s="15"/>
      <c r="E15" s="15"/>
      <c r="F15" s="15"/>
      <c r="G15" s="15"/>
      <c r="H15" s="15"/>
      <c r="I15" s="15"/>
      <c r="J15" s="15"/>
      <c r="K15" s="15"/>
      <c r="L15" s="15"/>
      <c r="M15" s="15"/>
      <c r="N15" s="15"/>
      <c r="O15" s="15"/>
      <c r="P15" s="15"/>
      <c r="Q15" s="15"/>
      <c r="R15" s="15"/>
      <c r="S15" s="15"/>
      <c r="T15" s="15"/>
      <c r="U15" s="15"/>
      <c r="V15" s="15"/>
      <c r="W15" s="15"/>
    </row>
    <row r="16" spans="1:23" ht="56.25" customHeight="1">
      <c r="A16" s="15"/>
      <c r="B16" s="15"/>
      <c r="C16" s="15"/>
      <c r="D16" s="15"/>
      <c r="E16" s="15"/>
      <c r="F16" s="15"/>
      <c r="G16" s="15"/>
      <c r="H16" s="15"/>
      <c r="I16" s="15"/>
      <c r="J16" s="15"/>
      <c r="K16" s="15"/>
      <c r="L16" s="15"/>
      <c r="M16" s="15"/>
      <c r="N16" s="15"/>
      <c r="O16" s="15"/>
      <c r="P16" s="15"/>
      <c r="Q16" s="15"/>
      <c r="R16" s="15"/>
      <c r="S16" s="15"/>
      <c r="T16" s="15"/>
      <c r="U16" s="15"/>
      <c r="V16" s="15"/>
      <c r="W16" s="15"/>
    </row>
    <row r="17" spans="1:23" ht="56.25" customHeight="1">
      <c r="A17" s="15"/>
      <c r="B17" s="15"/>
      <c r="C17" s="15"/>
      <c r="D17" s="15"/>
      <c r="E17" s="15"/>
      <c r="F17" s="15"/>
      <c r="G17" s="15"/>
      <c r="H17" s="15"/>
      <c r="I17" s="15"/>
      <c r="J17" s="15"/>
      <c r="K17" s="15"/>
      <c r="L17" s="15"/>
      <c r="M17" s="15"/>
      <c r="N17" s="15"/>
      <c r="O17" s="15"/>
      <c r="P17" s="15"/>
      <c r="Q17" s="15"/>
      <c r="R17" s="15"/>
      <c r="S17" s="15"/>
      <c r="T17" s="15"/>
      <c r="U17" s="15"/>
      <c r="V17" s="15"/>
      <c r="W17" s="15"/>
    </row>
    <row r="18" spans="1:23" ht="56.25" customHeight="1">
      <c r="A18" s="15"/>
      <c r="B18" s="15"/>
      <c r="C18" s="15"/>
      <c r="D18" s="15"/>
      <c r="E18" s="15"/>
      <c r="F18" s="15"/>
      <c r="G18" s="15"/>
      <c r="H18" s="15"/>
      <c r="I18" s="15"/>
      <c r="J18" s="15"/>
      <c r="K18" s="15"/>
      <c r="L18" s="15"/>
      <c r="M18" s="15"/>
      <c r="N18" s="15"/>
      <c r="O18" s="15"/>
      <c r="P18" s="15"/>
      <c r="Q18" s="15"/>
      <c r="R18" s="15"/>
      <c r="S18" s="15"/>
      <c r="T18" s="15"/>
      <c r="U18" s="15"/>
      <c r="V18" s="15"/>
      <c r="W18" s="15"/>
    </row>
    <row r="19" spans="1:23" ht="56.25" customHeight="1">
      <c r="A19" s="15"/>
      <c r="B19" s="15"/>
      <c r="C19" s="15"/>
      <c r="D19" s="15"/>
      <c r="E19" s="15"/>
      <c r="F19" s="15"/>
      <c r="G19" s="15"/>
      <c r="H19" s="15"/>
      <c r="I19" s="15"/>
      <c r="J19" s="15"/>
      <c r="K19" s="15"/>
      <c r="L19" s="15"/>
      <c r="M19" s="15"/>
      <c r="N19" s="15"/>
      <c r="O19" s="15"/>
      <c r="P19" s="15"/>
      <c r="Q19" s="15"/>
      <c r="R19" s="15"/>
      <c r="S19" s="15"/>
      <c r="T19" s="15"/>
      <c r="U19" s="15"/>
      <c r="V19" s="15"/>
      <c r="W19" s="15"/>
    </row>
    <row r="20" spans="1:23" ht="56.25" customHeight="1">
      <c r="A20" s="15"/>
      <c r="B20" s="15"/>
      <c r="C20" s="15"/>
      <c r="D20" s="15"/>
      <c r="E20" s="15"/>
      <c r="F20" s="15"/>
      <c r="G20" s="15"/>
      <c r="H20" s="15"/>
      <c r="I20" s="15"/>
      <c r="J20" s="15"/>
      <c r="K20" s="15"/>
      <c r="L20" s="15"/>
      <c r="M20" s="15"/>
      <c r="N20" s="15"/>
      <c r="O20" s="15"/>
      <c r="P20" s="15"/>
      <c r="Q20" s="15"/>
      <c r="R20" s="15"/>
      <c r="S20" s="15"/>
      <c r="T20" s="15"/>
      <c r="U20" s="15"/>
      <c r="V20" s="15"/>
      <c r="W20" s="15"/>
    </row>
    <row r="21" spans="1:23" ht="56.25" customHeight="1">
      <c r="A21" s="15"/>
      <c r="B21" s="15"/>
      <c r="C21" s="15"/>
      <c r="D21" s="15"/>
      <c r="E21" s="15"/>
      <c r="F21" s="15"/>
      <c r="G21" s="15"/>
      <c r="H21" s="15"/>
      <c r="I21" s="15"/>
      <c r="J21" s="15"/>
      <c r="K21" s="15"/>
      <c r="L21" s="15"/>
      <c r="M21" s="15"/>
      <c r="N21" s="15"/>
      <c r="O21" s="15"/>
      <c r="P21" s="15"/>
      <c r="Q21" s="15"/>
      <c r="R21" s="15"/>
      <c r="S21" s="15"/>
      <c r="T21" s="15"/>
      <c r="U21" s="15"/>
      <c r="V21" s="15"/>
      <c r="W21" s="15"/>
    </row>
    <row r="22" spans="1:23" ht="56.25" customHeight="1">
      <c r="A22" s="15"/>
      <c r="B22" s="15"/>
      <c r="C22" s="15"/>
      <c r="D22" s="15"/>
      <c r="E22" s="15"/>
      <c r="F22" s="15"/>
      <c r="G22" s="15"/>
      <c r="H22" s="15"/>
      <c r="I22" s="15"/>
      <c r="J22" s="15"/>
      <c r="K22" s="15"/>
      <c r="L22" s="15"/>
      <c r="M22" s="15"/>
      <c r="N22" s="15"/>
      <c r="O22" s="15"/>
      <c r="P22" s="15"/>
      <c r="Q22" s="15"/>
      <c r="R22" s="15"/>
      <c r="S22" s="15"/>
      <c r="T22" s="15"/>
      <c r="U22" s="15"/>
      <c r="V22" s="15"/>
      <c r="W22" s="15"/>
    </row>
    <row r="23" spans="1:23" ht="56.25" customHeight="1">
      <c r="A23" s="15"/>
      <c r="B23" s="15"/>
      <c r="C23" s="15"/>
      <c r="D23" s="15"/>
      <c r="E23" s="15"/>
      <c r="F23" s="15"/>
      <c r="G23" s="15"/>
      <c r="H23" s="15"/>
      <c r="I23" s="15"/>
      <c r="J23" s="15"/>
      <c r="K23" s="15"/>
      <c r="L23" s="15"/>
      <c r="M23" s="15"/>
      <c r="N23" s="15"/>
      <c r="O23" s="15"/>
      <c r="P23" s="15"/>
      <c r="Q23" s="15"/>
      <c r="R23" s="15"/>
      <c r="S23" s="15"/>
      <c r="T23" s="15"/>
      <c r="U23" s="15"/>
      <c r="V23" s="15"/>
      <c r="W23" s="15"/>
    </row>
    <row r="24" spans="1:23" ht="56.25" customHeight="1">
      <c r="A24" s="15"/>
      <c r="B24" s="15"/>
      <c r="C24" s="15"/>
      <c r="D24" s="15"/>
      <c r="E24" s="15"/>
      <c r="F24" s="15"/>
      <c r="G24" s="15"/>
      <c r="H24" s="15"/>
      <c r="I24" s="15"/>
      <c r="J24" s="15"/>
      <c r="K24" s="15"/>
      <c r="L24" s="15"/>
      <c r="M24" s="15"/>
      <c r="N24" s="15"/>
      <c r="O24" s="15"/>
      <c r="P24" s="15"/>
      <c r="Q24" s="15"/>
      <c r="R24" s="15"/>
      <c r="S24" s="15"/>
      <c r="T24" s="15"/>
      <c r="U24" s="15"/>
      <c r="V24" s="15"/>
      <c r="W24" s="15"/>
    </row>
    <row r="25" spans="1:23" ht="56.25" customHeight="1">
      <c r="A25" s="15"/>
      <c r="B25" s="15"/>
      <c r="C25" s="15"/>
      <c r="D25" s="15"/>
      <c r="E25" s="15"/>
      <c r="F25" s="15"/>
      <c r="G25" s="15"/>
      <c r="H25" s="15"/>
      <c r="I25" s="15"/>
      <c r="J25" s="15"/>
      <c r="K25" s="15"/>
      <c r="L25" s="15"/>
      <c r="M25" s="15"/>
      <c r="N25" s="15"/>
      <c r="O25" s="15"/>
      <c r="P25" s="15"/>
      <c r="Q25" s="15"/>
      <c r="R25" s="15"/>
      <c r="S25" s="15"/>
      <c r="T25" s="15"/>
      <c r="U25" s="15"/>
      <c r="V25" s="15"/>
      <c r="W25" s="15"/>
    </row>
    <row r="26" spans="1:23" ht="56.25" customHeight="1">
      <c r="A26" s="15"/>
      <c r="B26" s="15"/>
      <c r="C26" s="15"/>
      <c r="D26" s="15"/>
      <c r="E26" s="15"/>
      <c r="F26" s="15"/>
      <c r="G26" s="15"/>
      <c r="H26" s="15"/>
      <c r="I26" s="15"/>
      <c r="J26" s="15"/>
      <c r="K26" s="15"/>
      <c r="L26" s="15"/>
      <c r="M26" s="15"/>
      <c r="N26" s="15"/>
      <c r="O26" s="15"/>
      <c r="P26" s="15"/>
      <c r="Q26" s="15"/>
      <c r="R26" s="15"/>
      <c r="S26" s="15"/>
      <c r="T26" s="15"/>
      <c r="U26" s="15"/>
      <c r="V26" s="15"/>
      <c r="W26" s="15"/>
    </row>
    <row r="27" spans="1:23" ht="56.25" customHeight="1">
      <c r="A27" s="15"/>
      <c r="B27" s="15"/>
      <c r="C27" s="15"/>
      <c r="D27" s="15"/>
      <c r="E27" s="15"/>
      <c r="F27" s="15"/>
      <c r="G27" s="15"/>
      <c r="H27" s="15"/>
      <c r="I27" s="15"/>
      <c r="J27" s="15"/>
      <c r="K27" s="15"/>
      <c r="L27" s="15"/>
      <c r="M27" s="15"/>
      <c r="N27" s="15"/>
      <c r="O27" s="15"/>
      <c r="P27" s="15"/>
      <c r="Q27" s="15"/>
      <c r="R27" s="15"/>
      <c r="S27" s="15"/>
      <c r="T27" s="15"/>
      <c r="U27" s="15"/>
      <c r="V27" s="15"/>
      <c r="W27" s="15"/>
    </row>
    <row r="28" spans="1:23" ht="56.25" customHeight="1">
      <c r="A28" s="15"/>
      <c r="B28" s="15"/>
      <c r="C28" s="15"/>
      <c r="D28" s="15"/>
      <c r="E28" s="15"/>
      <c r="F28" s="15"/>
      <c r="G28" s="15"/>
      <c r="H28" s="15"/>
      <c r="I28" s="15"/>
      <c r="J28" s="15"/>
      <c r="K28" s="15"/>
      <c r="L28" s="15"/>
      <c r="M28" s="15"/>
      <c r="N28" s="15"/>
      <c r="O28" s="15"/>
      <c r="P28" s="15"/>
      <c r="Q28" s="15"/>
      <c r="R28" s="15"/>
      <c r="S28" s="15"/>
      <c r="T28" s="15"/>
      <c r="U28" s="15"/>
      <c r="V28" s="15"/>
      <c r="W28" s="15"/>
    </row>
    <row r="29" spans="1:23" ht="56.25" customHeight="1">
      <c r="A29" s="15"/>
      <c r="B29" s="15"/>
      <c r="C29" s="15"/>
      <c r="D29" s="15"/>
      <c r="E29" s="15"/>
      <c r="F29" s="15"/>
      <c r="G29" s="15"/>
      <c r="H29" s="15"/>
      <c r="I29" s="15"/>
      <c r="J29" s="15"/>
      <c r="K29" s="15"/>
      <c r="L29" s="15"/>
      <c r="M29" s="15"/>
      <c r="N29" s="15"/>
      <c r="O29" s="15"/>
      <c r="P29" s="15"/>
      <c r="Q29" s="15"/>
      <c r="R29" s="15"/>
      <c r="S29" s="15"/>
      <c r="T29" s="15"/>
      <c r="U29" s="15"/>
      <c r="V29" s="15"/>
      <c r="W29" s="15"/>
    </row>
    <row r="30" spans="1:23" ht="56.25" customHeight="1">
      <c r="A30" s="15"/>
      <c r="B30" s="15"/>
      <c r="C30" s="15"/>
      <c r="D30" s="15"/>
      <c r="E30" s="15"/>
      <c r="F30" s="15"/>
      <c r="G30" s="15"/>
      <c r="H30" s="15"/>
      <c r="I30" s="15"/>
      <c r="J30" s="15"/>
      <c r="K30" s="15"/>
      <c r="L30" s="15"/>
      <c r="M30" s="15"/>
      <c r="N30" s="15"/>
      <c r="O30" s="15"/>
      <c r="P30" s="15"/>
      <c r="Q30" s="15"/>
      <c r="R30" s="15"/>
      <c r="S30" s="15"/>
      <c r="T30" s="15"/>
      <c r="U30" s="15"/>
      <c r="V30" s="15"/>
      <c r="W30" s="15"/>
    </row>
    <row r="31" spans="1:23" ht="56.25" customHeight="1">
      <c r="A31" s="15"/>
      <c r="B31" s="15"/>
      <c r="C31" s="15"/>
      <c r="D31" s="15"/>
      <c r="E31" s="15"/>
      <c r="F31" s="15"/>
      <c r="G31" s="15"/>
      <c r="H31" s="15"/>
      <c r="I31" s="15"/>
      <c r="J31" s="15"/>
      <c r="K31" s="15"/>
      <c r="L31" s="15"/>
      <c r="M31" s="15"/>
      <c r="N31" s="15"/>
      <c r="O31" s="15"/>
      <c r="P31" s="15"/>
      <c r="Q31" s="15"/>
      <c r="R31" s="15"/>
      <c r="S31" s="15"/>
      <c r="T31" s="15"/>
      <c r="U31" s="15"/>
      <c r="V31" s="15"/>
      <c r="W31" s="15"/>
    </row>
    <row r="32" spans="1:23" ht="56.25" customHeight="1">
      <c r="A32" s="15"/>
      <c r="B32" s="15"/>
      <c r="C32" s="15"/>
      <c r="D32" s="15"/>
      <c r="E32" s="15"/>
      <c r="F32" s="15"/>
      <c r="G32" s="15"/>
      <c r="H32" s="15"/>
      <c r="I32" s="15"/>
      <c r="J32" s="15"/>
      <c r="K32" s="15"/>
      <c r="L32" s="15"/>
      <c r="M32" s="15"/>
      <c r="N32" s="15"/>
      <c r="O32" s="15"/>
      <c r="P32" s="15"/>
      <c r="Q32" s="15"/>
      <c r="R32" s="15"/>
      <c r="S32" s="15"/>
      <c r="T32" s="15"/>
      <c r="U32" s="15"/>
      <c r="V32" s="15"/>
      <c r="W32" s="15"/>
    </row>
    <row r="33" spans="1:23" ht="56.25" customHeight="1">
      <c r="A33" s="15"/>
      <c r="B33" s="15"/>
      <c r="C33" s="15"/>
      <c r="D33" s="15"/>
      <c r="E33" s="15"/>
      <c r="F33" s="15"/>
      <c r="G33" s="15"/>
      <c r="H33" s="15"/>
      <c r="I33" s="15"/>
      <c r="J33" s="15"/>
      <c r="K33" s="15"/>
      <c r="L33" s="15"/>
      <c r="M33" s="15"/>
      <c r="N33" s="15"/>
      <c r="O33" s="15"/>
      <c r="P33" s="15"/>
      <c r="Q33" s="15"/>
      <c r="R33" s="15"/>
      <c r="S33" s="15"/>
      <c r="T33" s="15"/>
      <c r="U33" s="15"/>
      <c r="V33" s="15"/>
      <c r="W33" s="15"/>
    </row>
    <row r="34" spans="1:23" ht="56.25" customHeight="1">
      <c r="A34" s="15"/>
      <c r="B34" s="15"/>
      <c r="C34" s="15"/>
      <c r="D34" s="15"/>
      <c r="E34" s="15"/>
      <c r="F34" s="15"/>
      <c r="G34" s="15"/>
      <c r="H34" s="15"/>
      <c r="I34" s="15"/>
      <c r="J34" s="15"/>
      <c r="K34" s="15"/>
      <c r="L34" s="15"/>
      <c r="M34" s="15"/>
      <c r="N34" s="15"/>
      <c r="O34" s="15"/>
      <c r="P34" s="15"/>
      <c r="Q34" s="15"/>
      <c r="R34" s="15"/>
      <c r="S34" s="15"/>
      <c r="T34" s="15"/>
      <c r="U34" s="15"/>
      <c r="V34" s="15"/>
      <c r="W34" s="15"/>
    </row>
    <row r="35" spans="1:23" ht="56.25" customHeight="1">
      <c r="A35" s="15"/>
      <c r="B35" s="15"/>
      <c r="C35" s="15"/>
      <c r="D35" s="15"/>
      <c r="E35" s="15"/>
      <c r="F35" s="15"/>
      <c r="G35" s="15"/>
      <c r="H35" s="15"/>
      <c r="I35" s="15"/>
      <c r="J35" s="15"/>
      <c r="K35" s="15"/>
      <c r="L35" s="15"/>
      <c r="M35" s="15"/>
      <c r="N35" s="15"/>
      <c r="O35" s="15"/>
      <c r="P35" s="15"/>
      <c r="Q35" s="15"/>
      <c r="R35" s="15"/>
      <c r="S35" s="15"/>
      <c r="T35" s="15"/>
      <c r="U35" s="15"/>
      <c r="V35" s="15"/>
      <c r="W35" s="15"/>
    </row>
    <row r="36" spans="1:23" ht="56.25" customHeight="1">
      <c r="A36" s="15"/>
      <c r="B36" s="15"/>
      <c r="C36" s="15"/>
      <c r="D36" s="15"/>
      <c r="E36" s="15"/>
      <c r="F36" s="15"/>
      <c r="G36" s="15"/>
      <c r="H36" s="15"/>
      <c r="I36" s="15"/>
      <c r="J36" s="15"/>
      <c r="K36" s="15"/>
      <c r="L36" s="15"/>
      <c r="M36" s="15"/>
      <c r="N36" s="15"/>
      <c r="O36" s="15"/>
      <c r="P36" s="15"/>
      <c r="Q36" s="15"/>
      <c r="R36" s="15"/>
      <c r="S36" s="15"/>
      <c r="T36" s="15"/>
      <c r="U36" s="15"/>
      <c r="V36" s="15"/>
      <c r="W36" s="15"/>
    </row>
    <row r="37" spans="1:23" ht="56.25" customHeight="1">
      <c r="A37" s="15"/>
      <c r="B37" s="15"/>
      <c r="C37" s="15"/>
      <c r="D37" s="15"/>
      <c r="E37" s="15"/>
      <c r="F37" s="15"/>
      <c r="G37" s="15"/>
      <c r="H37" s="15"/>
      <c r="I37" s="15"/>
      <c r="J37" s="15"/>
      <c r="K37" s="15"/>
      <c r="L37" s="15"/>
      <c r="M37" s="15"/>
      <c r="N37" s="15"/>
      <c r="O37" s="15"/>
      <c r="P37" s="15"/>
      <c r="Q37" s="15"/>
      <c r="R37" s="15"/>
      <c r="S37" s="15"/>
      <c r="T37" s="15"/>
      <c r="U37" s="15"/>
      <c r="V37" s="15"/>
      <c r="W37" s="15"/>
    </row>
    <row r="38" spans="1:23" ht="56.25" customHeight="1">
      <c r="A38" s="15"/>
      <c r="B38" s="15"/>
      <c r="C38" s="15"/>
      <c r="D38" s="15"/>
      <c r="E38" s="15"/>
      <c r="F38" s="15"/>
      <c r="G38" s="15"/>
      <c r="H38" s="15"/>
      <c r="I38" s="15"/>
      <c r="J38" s="15"/>
      <c r="K38" s="15"/>
      <c r="L38" s="15"/>
      <c r="M38" s="15"/>
      <c r="N38" s="15"/>
      <c r="O38" s="15"/>
      <c r="P38" s="15"/>
      <c r="Q38" s="15"/>
      <c r="R38" s="15"/>
      <c r="S38" s="15"/>
      <c r="T38" s="15"/>
      <c r="U38" s="15"/>
      <c r="V38" s="15"/>
      <c r="W38" s="15"/>
    </row>
    <row r="39" spans="1:23" ht="56.25" customHeight="1">
      <c r="A39" s="15"/>
      <c r="B39" s="15"/>
      <c r="C39" s="15"/>
      <c r="D39" s="15"/>
      <c r="E39" s="15"/>
      <c r="F39" s="15"/>
      <c r="G39" s="15"/>
      <c r="H39" s="15"/>
      <c r="I39" s="15"/>
      <c r="J39" s="15"/>
      <c r="K39" s="15"/>
      <c r="L39" s="15"/>
      <c r="M39" s="15"/>
      <c r="N39" s="15"/>
      <c r="O39" s="15"/>
      <c r="P39" s="15"/>
      <c r="Q39" s="15"/>
      <c r="R39" s="15"/>
      <c r="S39" s="15"/>
      <c r="T39" s="15"/>
      <c r="U39" s="15"/>
      <c r="V39" s="15"/>
      <c r="W39" s="15"/>
    </row>
    <row r="40" spans="1:23" ht="56.25" customHeight="1">
      <c r="A40" s="15"/>
      <c r="B40" s="15"/>
      <c r="C40" s="15"/>
      <c r="D40" s="15"/>
      <c r="E40" s="15"/>
      <c r="F40" s="15"/>
      <c r="G40" s="15"/>
      <c r="H40" s="15"/>
      <c r="I40" s="15"/>
      <c r="J40" s="15"/>
      <c r="K40" s="15"/>
      <c r="L40" s="15"/>
      <c r="M40" s="15"/>
      <c r="N40" s="15"/>
      <c r="O40" s="15"/>
      <c r="P40" s="15"/>
      <c r="Q40" s="15"/>
      <c r="R40" s="15"/>
      <c r="S40" s="15"/>
      <c r="T40" s="15"/>
      <c r="U40" s="15"/>
      <c r="V40" s="15"/>
      <c r="W40" s="15"/>
    </row>
    <row r="41" spans="1:23" ht="56.25" customHeight="1">
      <c r="A41" s="15"/>
      <c r="B41" s="15"/>
      <c r="C41" s="15"/>
      <c r="D41" s="15"/>
      <c r="E41" s="15"/>
      <c r="F41" s="15"/>
      <c r="G41" s="15"/>
      <c r="H41" s="15"/>
      <c r="I41" s="15"/>
      <c r="J41" s="15"/>
      <c r="K41" s="15"/>
      <c r="L41" s="15"/>
      <c r="M41" s="15"/>
      <c r="N41" s="15"/>
      <c r="O41" s="15"/>
      <c r="P41" s="15"/>
      <c r="Q41" s="15"/>
      <c r="R41" s="15"/>
      <c r="S41" s="15"/>
      <c r="T41" s="15"/>
      <c r="U41" s="15"/>
      <c r="V41" s="15"/>
      <c r="W41" s="15"/>
    </row>
    <row r="42" spans="1:23" ht="56.25" customHeight="1">
      <c r="A42" s="15"/>
      <c r="B42" s="15"/>
      <c r="C42" s="15"/>
      <c r="D42" s="15"/>
      <c r="E42" s="15"/>
      <c r="F42" s="15"/>
      <c r="G42" s="15"/>
      <c r="H42" s="15"/>
      <c r="I42" s="15"/>
      <c r="J42" s="15"/>
      <c r="K42" s="15"/>
      <c r="L42" s="15"/>
      <c r="M42" s="15"/>
      <c r="N42" s="15"/>
      <c r="O42" s="15"/>
      <c r="P42" s="15"/>
      <c r="Q42" s="15"/>
      <c r="R42" s="15"/>
      <c r="S42" s="15"/>
      <c r="T42" s="15"/>
      <c r="U42" s="15"/>
      <c r="V42" s="15"/>
      <c r="W42" s="15"/>
    </row>
    <row r="43" spans="1:23" ht="56.25" customHeight="1">
      <c r="A43" s="15"/>
      <c r="B43" s="15"/>
      <c r="C43" s="15"/>
      <c r="D43" s="15"/>
      <c r="E43" s="15"/>
      <c r="F43" s="15"/>
      <c r="G43" s="15"/>
      <c r="H43" s="15"/>
      <c r="I43" s="15"/>
      <c r="J43" s="15"/>
      <c r="K43" s="15"/>
      <c r="L43" s="15"/>
      <c r="M43" s="15"/>
      <c r="N43" s="15"/>
      <c r="O43" s="15"/>
      <c r="P43" s="15"/>
      <c r="Q43" s="15"/>
      <c r="R43" s="15"/>
      <c r="S43" s="15"/>
      <c r="T43" s="15"/>
      <c r="U43" s="15"/>
      <c r="V43" s="15"/>
      <c r="W43" s="15"/>
    </row>
    <row r="44" spans="1:23" ht="56.25" customHeight="1">
      <c r="A44" s="15"/>
      <c r="B44" s="15"/>
      <c r="C44" s="15"/>
      <c r="D44" s="15"/>
      <c r="E44" s="15"/>
      <c r="F44" s="15"/>
      <c r="G44" s="15"/>
      <c r="H44" s="15"/>
      <c r="I44" s="15"/>
      <c r="J44" s="15"/>
      <c r="K44" s="15"/>
      <c r="L44" s="15"/>
      <c r="M44" s="15"/>
      <c r="N44" s="15"/>
      <c r="O44" s="15"/>
      <c r="P44" s="15"/>
      <c r="Q44" s="15"/>
      <c r="R44" s="15"/>
      <c r="S44" s="15"/>
      <c r="T44" s="15"/>
      <c r="U44" s="15"/>
      <c r="V44" s="15"/>
      <c r="W44" s="15"/>
    </row>
    <row r="45" spans="1:23" ht="56.25" customHeight="1">
      <c r="A45" s="15"/>
      <c r="B45" s="15"/>
      <c r="C45" s="15"/>
      <c r="D45" s="15"/>
      <c r="E45" s="15"/>
      <c r="F45" s="15"/>
      <c r="G45" s="15"/>
      <c r="H45" s="15"/>
      <c r="I45" s="15"/>
      <c r="J45" s="15"/>
      <c r="K45" s="15"/>
      <c r="L45" s="15"/>
      <c r="M45" s="15"/>
      <c r="N45" s="15"/>
      <c r="O45" s="15"/>
      <c r="P45" s="15"/>
      <c r="Q45" s="15"/>
      <c r="R45" s="15"/>
      <c r="S45" s="15"/>
      <c r="T45" s="15"/>
      <c r="U45" s="15"/>
      <c r="V45" s="15"/>
      <c r="W45" s="15"/>
    </row>
    <row r="46" spans="1:23" ht="56.25" customHeight="1">
      <c r="A46" s="15"/>
      <c r="B46" s="15"/>
      <c r="C46" s="15"/>
      <c r="D46" s="15"/>
      <c r="E46" s="15"/>
      <c r="F46" s="15"/>
      <c r="G46" s="15"/>
      <c r="H46" s="15"/>
      <c r="I46" s="15"/>
      <c r="J46" s="15"/>
      <c r="K46" s="15"/>
      <c r="L46" s="15"/>
      <c r="M46" s="15"/>
      <c r="N46" s="15"/>
      <c r="O46" s="15"/>
      <c r="P46" s="15"/>
      <c r="Q46" s="15"/>
      <c r="R46" s="15"/>
      <c r="S46" s="15"/>
      <c r="T46" s="15"/>
      <c r="U46" s="15"/>
      <c r="V46" s="15"/>
      <c r="W46" s="15"/>
    </row>
    <row r="47" spans="1:23" ht="56.25" customHeight="1">
      <c r="A47" s="15"/>
      <c r="B47" s="15"/>
      <c r="C47" s="15"/>
      <c r="D47" s="15"/>
      <c r="E47" s="15"/>
      <c r="F47" s="15"/>
      <c r="G47" s="15"/>
      <c r="H47" s="15"/>
      <c r="I47" s="15"/>
      <c r="J47" s="15"/>
      <c r="K47" s="15"/>
      <c r="L47" s="15"/>
      <c r="M47" s="15"/>
      <c r="N47" s="15"/>
      <c r="O47" s="15"/>
      <c r="P47" s="15"/>
      <c r="Q47" s="15"/>
      <c r="R47" s="15"/>
      <c r="S47" s="15"/>
      <c r="T47" s="15"/>
      <c r="U47" s="15"/>
      <c r="V47" s="15"/>
      <c r="W47" s="15"/>
    </row>
    <row r="48" spans="1:23" ht="56.25" customHeight="1">
      <c r="A48" s="15"/>
      <c r="B48" s="15"/>
      <c r="C48" s="15"/>
      <c r="D48" s="15"/>
      <c r="E48" s="15"/>
      <c r="F48" s="15"/>
      <c r="G48" s="15"/>
      <c r="H48" s="15"/>
      <c r="I48" s="15"/>
      <c r="J48" s="15"/>
      <c r="K48" s="15"/>
      <c r="L48" s="15"/>
      <c r="M48" s="15"/>
      <c r="N48" s="15"/>
      <c r="O48" s="15"/>
      <c r="P48" s="15"/>
      <c r="Q48" s="15"/>
      <c r="R48" s="15"/>
      <c r="S48" s="15"/>
      <c r="T48" s="15"/>
      <c r="U48" s="15"/>
      <c r="V48" s="15"/>
      <c r="W48" s="15"/>
    </row>
    <row r="49" spans="1:23" ht="56.25" customHeight="1">
      <c r="A49" s="15"/>
      <c r="B49" s="15"/>
      <c r="C49" s="15"/>
      <c r="D49" s="15"/>
      <c r="E49" s="15"/>
      <c r="F49" s="15"/>
      <c r="G49" s="15"/>
      <c r="H49" s="15"/>
      <c r="I49" s="15"/>
      <c r="J49" s="15"/>
      <c r="K49" s="15"/>
      <c r="L49" s="15"/>
      <c r="M49" s="15"/>
      <c r="N49" s="15"/>
      <c r="O49" s="15"/>
      <c r="P49" s="15"/>
      <c r="Q49" s="15"/>
      <c r="R49" s="15"/>
      <c r="S49" s="15"/>
      <c r="T49" s="15"/>
      <c r="U49" s="15"/>
      <c r="V49" s="15"/>
      <c r="W49" s="15"/>
    </row>
    <row r="50" spans="1:23" ht="56.25" customHeight="1">
      <c r="A50" s="15"/>
      <c r="B50" s="15"/>
      <c r="C50" s="15"/>
      <c r="D50" s="15"/>
      <c r="E50" s="15"/>
      <c r="F50" s="15"/>
      <c r="G50" s="15"/>
      <c r="H50" s="15"/>
      <c r="I50" s="15"/>
      <c r="J50" s="15"/>
      <c r="K50" s="15"/>
      <c r="L50" s="15"/>
      <c r="M50" s="15"/>
      <c r="N50" s="15"/>
      <c r="O50" s="15"/>
      <c r="P50" s="15"/>
      <c r="Q50" s="15"/>
      <c r="R50" s="15"/>
      <c r="S50" s="15"/>
      <c r="T50" s="15"/>
      <c r="U50" s="15"/>
      <c r="V50" s="15"/>
      <c r="W50" s="15"/>
    </row>
    <row r="51" spans="1:23" ht="56.25" customHeight="1">
      <c r="A51" s="15"/>
      <c r="B51" s="15"/>
      <c r="C51" s="15"/>
      <c r="D51" s="15"/>
      <c r="E51" s="15"/>
      <c r="F51" s="15"/>
      <c r="G51" s="15"/>
      <c r="H51" s="15"/>
      <c r="I51" s="15"/>
      <c r="J51" s="15"/>
      <c r="K51" s="15"/>
      <c r="L51" s="15"/>
      <c r="M51" s="15"/>
      <c r="N51" s="15"/>
      <c r="O51" s="15"/>
      <c r="P51" s="15"/>
      <c r="Q51" s="15"/>
      <c r="R51" s="15"/>
      <c r="S51" s="15"/>
      <c r="T51" s="15"/>
      <c r="U51" s="15"/>
      <c r="V51" s="15"/>
      <c r="W51" s="15"/>
    </row>
    <row r="52" spans="1:23" ht="56.25" customHeight="1">
      <c r="A52" s="15"/>
      <c r="B52" s="15"/>
      <c r="C52" s="15"/>
      <c r="D52" s="15"/>
      <c r="E52" s="15"/>
      <c r="F52" s="15"/>
      <c r="G52" s="15"/>
      <c r="H52" s="15"/>
      <c r="I52" s="15"/>
      <c r="J52" s="15"/>
      <c r="K52" s="15"/>
      <c r="L52" s="15"/>
      <c r="M52" s="15"/>
      <c r="N52" s="15"/>
      <c r="O52" s="15"/>
      <c r="P52" s="15"/>
      <c r="Q52" s="15"/>
      <c r="R52" s="15"/>
      <c r="S52" s="15"/>
      <c r="T52" s="15"/>
      <c r="U52" s="15"/>
      <c r="V52" s="15"/>
      <c r="W52" s="15"/>
    </row>
    <row r="53" spans="1:23" ht="56.25" customHeight="1">
      <c r="A53" s="15"/>
      <c r="B53" s="15"/>
      <c r="C53" s="15"/>
      <c r="D53" s="15"/>
      <c r="E53" s="15"/>
      <c r="F53" s="15"/>
      <c r="G53" s="15"/>
      <c r="H53" s="15"/>
      <c r="I53" s="15"/>
      <c r="J53" s="15"/>
      <c r="K53" s="15"/>
      <c r="L53" s="15"/>
      <c r="M53" s="15"/>
      <c r="N53" s="15"/>
      <c r="O53" s="15"/>
      <c r="P53" s="15"/>
      <c r="Q53" s="15"/>
      <c r="R53" s="15"/>
      <c r="S53" s="15"/>
      <c r="T53" s="15"/>
      <c r="U53" s="15"/>
      <c r="V53" s="15"/>
      <c r="W53" s="15"/>
    </row>
    <row r="54" spans="1:23" ht="56.25" customHeight="1">
      <c r="A54" s="15"/>
      <c r="B54" s="15"/>
      <c r="C54" s="15"/>
      <c r="D54" s="15"/>
      <c r="E54" s="15"/>
      <c r="F54" s="15"/>
      <c r="G54" s="15"/>
      <c r="H54" s="15"/>
      <c r="I54" s="15"/>
      <c r="J54" s="15"/>
      <c r="K54" s="15"/>
      <c r="L54" s="15"/>
      <c r="M54" s="15"/>
      <c r="N54" s="15"/>
      <c r="O54" s="15"/>
      <c r="P54" s="15"/>
      <c r="Q54" s="15"/>
      <c r="R54" s="15"/>
      <c r="S54" s="15"/>
      <c r="T54" s="15"/>
      <c r="U54" s="15"/>
      <c r="V54" s="15"/>
      <c r="W54" s="15"/>
    </row>
    <row r="55" spans="1:23" ht="56.25" customHeight="1">
      <c r="A55" s="15"/>
      <c r="B55" s="15"/>
      <c r="C55" s="15"/>
      <c r="D55" s="15"/>
      <c r="E55" s="15"/>
      <c r="F55" s="15"/>
      <c r="G55" s="15"/>
      <c r="H55" s="15"/>
      <c r="I55" s="15"/>
      <c r="J55" s="15"/>
      <c r="K55" s="15"/>
      <c r="L55" s="15"/>
      <c r="M55" s="15"/>
      <c r="N55" s="15"/>
      <c r="O55" s="15"/>
      <c r="P55" s="15"/>
      <c r="Q55" s="15"/>
      <c r="R55" s="15"/>
      <c r="S55" s="15"/>
      <c r="T55" s="15"/>
      <c r="U55" s="15"/>
      <c r="V55" s="15"/>
      <c r="W55" s="15"/>
    </row>
    <row r="56" spans="1:23" ht="56.25" customHeight="1">
      <c r="A56" s="15"/>
      <c r="B56" s="15"/>
      <c r="C56" s="15"/>
      <c r="D56" s="15"/>
      <c r="E56" s="15"/>
      <c r="F56" s="15"/>
      <c r="G56" s="15"/>
      <c r="H56" s="15"/>
      <c r="I56" s="15"/>
      <c r="J56" s="15"/>
      <c r="K56" s="15"/>
      <c r="L56" s="15"/>
      <c r="M56" s="15"/>
      <c r="N56" s="15"/>
      <c r="O56" s="15"/>
      <c r="P56" s="15"/>
      <c r="Q56" s="15"/>
      <c r="R56" s="15"/>
      <c r="S56" s="15"/>
      <c r="T56" s="15"/>
      <c r="U56" s="15"/>
      <c r="V56" s="15"/>
      <c r="W56" s="15"/>
    </row>
    <row r="57" spans="1:23" ht="56.25" customHeight="1">
      <c r="A57" s="15"/>
      <c r="B57" s="15"/>
      <c r="C57" s="15"/>
      <c r="D57" s="15"/>
      <c r="E57" s="15"/>
      <c r="F57" s="15"/>
      <c r="G57" s="15"/>
      <c r="H57" s="15"/>
      <c r="I57" s="15"/>
      <c r="J57" s="15"/>
      <c r="K57" s="15"/>
      <c r="L57" s="15"/>
      <c r="M57" s="15"/>
      <c r="N57" s="15"/>
      <c r="O57" s="15"/>
      <c r="P57" s="15"/>
      <c r="Q57" s="15"/>
      <c r="R57" s="15"/>
      <c r="S57" s="15"/>
      <c r="T57" s="15"/>
      <c r="U57" s="15"/>
      <c r="V57" s="15"/>
      <c r="W57" s="15"/>
    </row>
    <row r="58" spans="1:23" ht="56.25" customHeight="1">
      <c r="A58" s="15"/>
      <c r="B58" s="15"/>
      <c r="C58" s="15"/>
      <c r="D58" s="15"/>
      <c r="E58" s="15"/>
      <c r="F58" s="15"/>
      <c r="G58" s="15"/>
      <c r="H58" s="15"/>
      <c r="I58" s="15"/>
      <c r="J58" s="15"/>
      <c r="K58" s="15"/>
      <c r="L58" s="15"/>
      <c r="M58" s="15"/>
      <c r="N58" s="15"/>
      <c r="O58" s="15"/>
      <c r="P58" s="15"/>
      <c r="Q58" s="15"/>
      <c r="R58" s="15"/>
      <c r="S58" s="15"/>
      <c r="T58" s="15"/>
      <c r="U58" s="15"/>
      <c r="V58" s="15"/>
      <c r="W58" s="15"/>
    </row>
    <row r="59" spans="1:23" ht="56.25" customHeight="1">
      <c r="A59" s="15"/>
      <c r="B59" s="15"/>
      <c r="C59" s="15"/>
      <c r="D59" s="15"/>
      <c r="E59" s="15"/>
      <c r="F59" s="15"/>
      <c r="G59" s="15"/>
      <c r="H59" s="15"/>
      <c r="I59" s="15"/>
      <c r="J59" s="15"/>
      <c r="K59" s="15"/>
      <c r="L59" s="15"/>
      <c r="M59" s="15"/>
      <c r="N59" s="15"/>
      <c r="O59" s="15"/>
      <c r="P59" s="15"/>
      <c r="Q59" s="15"/>
      <c r="R59" s="15"/>
      <c r="S59" s="15"/>
      <c r="T59" s="15"/>
      <c r="U59" s="15"/>
      <c r="V59" s="15"/>
      <c r="W59" s="15"/>
    </row>
    <row r="60" spans="1:23" ht="56.25" customHeight="1">
      <c r="A60" s="15"/>
      <c r="B60" s="15"/>
      <c r="C60" s="15"/>
      <c r="D60" s="15"/>
      <c r="E60" s="15"/>
      <c r="F60" s="15"/>
      <c r="G60" s="15"/>
      <c r="H60" s="15"/>
      <c r="I60" s="15"/>
      <c r="J60" s="15"/>
      <c r="K60" s="15"/>
      <c r="L60" s="15"/>
      <c r="M60" s="15"/>
      <c r="N60" s="15"/>
      <c r="O60" s="15"/>
      <c r="P60" s="15"/>
      <c r="Q60" s="15"/>
      <c r="R60" s="15"/>
      <c r="S60" s="15"/>
      <c r="T60" s="15"/>
      <c r="U60" s="15"/>
      <c r="V60" s="15"/>
      <c r="W60" s="15"/>
    </row>
    <row r="61" spans="1:23" ht="56.25" customHeight="1">
      <c r="A61" s="15"/>
      <c r="B61" s="15"/>
      <c r="C61" s="15"/>
      <c r="D61" s="15"/>
      <c r="E61" s="15"/>
      <c r="F61" s="15"/>
      <c r="G61" s="15"/>
      <c r="H61" s="15"/>
      <c r="I61" s="15"/>
      <c r="J61" s="15"/>
      <c r="K61" s="15"/>
      <c r="L61" s="15"/>
      <c r="M61" s="15"/>
      <c r="N61" s="15"/>
      <c r="O61" s="15"/>
      <c r="P61" s="15"/>
      <c r="Q61" s="15"/>
      <c r="R61" s="15"/>
      <c r="S61" s="15"/>
      <c r="T61" s="15"/>
      <c r="U61" s="15"/>
      <c r="V61" s="15"/>
      <c r="W61" s="15"/>
    </row>
    <row r="62" spans="1:23" ht="56.25" customHeight="1">
      <c r="A62" s="15"/>
      <c r="B62" s="15"/>
      <c r="C62" s="15"/>
      <c r="D62" s="15"/>
      <c r="E62" s="15"/>
      <c r="F62" s="15"/>
      <c r="G62" s="15"/>
      <c r="H62" s="15"/>
      <c r="I62" s="15"/>
      <c r="J62" s="15"/>
      <c r="K62" s="15"/>
      <c r="L62" s="15"/>
      <c r="M62" s="15"/>
      <c r="N62" s="15"/>
      <c r="O62" s="15"/>
      <c r="P62" s="15"/>
      <c r="Q62" s="15"/>
      <c r="R62" s="15"/>
      <c r="S62" s="15"/>
      <c r="T62" s="15"/>
      <c r="U62" s="15"/>
      <c r="V62" s="15"/>
      <c r="W62" s="15"/>
    </row>
    <row r="63" spans="1:23" ht="56.25" customHeight="1">
      <c r="A63" s="15"/>
      <c r="B63" s="15"/>
      <c r="C63" s="15"/>
      <c r="D63" s="15"/>
      <c r="E63" s="15"/>
      <c r="F63" s="15"/>
      <c r="G63" s="15"/>
      <c r="H63" s="15"/>
      <c r="I63" s="15"/>
      <c r="J63" s="15"/>
      <c r="K63" s="15"/>
      <c r="L63" s="15"/>
      <c r="M63" s="15"/>
      <c r="N63" s="15"/>
      <c r="O63" s="15"/>
      <c r="P63" s="15"/>
      <c r="Q63" s="15"/>
      <c r="R63" s="15"/>
      <c r="S63" s="15"/>
      <c r="T63" s="15"/>
      <c r="U63" s="15"/>
      <c r="V63" s="15"/>
      <c r="W63" s="15"/>
    </row>
    <row r="64" spans="1:23" ht="56.25" customHeight="1">
      <c r="A64" s="15"/>
      <c r="B64" s="15"/>
      <c r="C64" s="15"/>
      <c r="D64" s="15"/>
      <c r="E64" s="15"/>
      <c r="F64" s="15"/>
      <c r="G64" s="15"/>
      <c r="H64" s="15"/>
      <c r="I64" s="15"/>
      <c r="J64" s="15"/>
      <c r="K64" s="15"/>
      <c r="L64" s="15"/>
      <c r="M64" s="15"/>
      <c r="N64" s="15"/>
      <c r="O64" s="15"/>
      <c r="P64" s="15"/>
      <c r="Q64" s="15"/>
      <c r="R64" s="15"/>
      <c r="S64" s="15"/>
      <c r="T64" s="15"/>
      <c r="U64" s="15"/>
      <c r="V64" s="15"/>
      <c r="W64" s="15"/>
    </row>
    <row r="65" spans="1:23" ht="56.25" customHeight="1">
      <c r="A65" s="15"/>
      <c r="B65" s="15"/>
      <c r="C65" s="15"/>
      <c r="D65" s="15"/>
      <c r="E65" s="15"/>
      <c r="F65" s="15"/>
      <c r="G65" s="15"/>
      <c r="H65" s="15"/>
      <c r="I65" s="15"/>
      <c r="J65" s="15"/>
      <c r="K65" s="15"/>
      <c r="L65" s="15"/>
      <c r="M65" s="15"/>
      <c r="N65" s="15"/>
      <c r="O65" s="15"/>
      <c r="P65" s="15"/>
      <c r="Q65" s="15"/>
      <c r="R65" s="15"/>
      <c r="S65" s="15"/>
      <c r="T65" s="15"/>
      <c r="U65" s="15"/>
      <c r="V65" s="15"/>
      <c r="W65" s="15"/>
    </row>
    <row r="66" spans="1:23" ht="56.25" customHeight="1">
      <c r="A66" s="15"/>
      <c r="B66" s="15"/>
      <c r="C66" s="15"/>
      <c r="D66" s="15"/>
      <c r="E66" s="15"/>
      <c r="F66" s="15"/>
      <c r="G66" s="15"/>
      <c r="H66" s="15"/>
      <c r="I66" s="15"/>
      <c r="J66" s="15"/>
      <c r="K66" s="15"/>
      <c r="L66" s="15"/>
      <c r="M66" s="15"/>
      <c r="N66" s="15"/>
      <c r="O66" s="15"/>
      <c r="P66" s="15"/>
      <c r="Q66" s="15"/>
      <c r="R66" s="15"/>
      <c r="S66" s="15"/>
      <c r="T66" s="15"/>
      <c r="U66" s="15"/>
      <c r="V66" s="15"/>
      <c r="W66" s="15"/>
    </row>
    <row r="67" spans="1:23" ht="56.25" customHeight="1">
      <c r="A67" s="15"/>
      <c r="B67" s="15"/>
      <c r="C67" s="15"/>
      <c r="D67" s="15"/>
      <c r="E67" s="15"/>
      <c r="F67" s="15"/>
      <c r="G67" s="15"/>
      <c r="H67" s="15"/>
      <c r="I67" s="15"/>
      <c r="J67" s="15"/>
      <c r="K67" s="15"/>
      <c r="L67" s="15"/>
      <c r="M67" s="15"/>
      <c r="N67" s="15"/>
      <c r="O67" s="15"/>
      <c r="P67" s="15"/>
      <c r="Q67" s="15"/>
      <c r="R67" s="15"/>
      <c r="S67" s="15"/>
      <c r="T67" s="15"/>
      <c r="U67" s="15"/>
      <c r="V67" s="15"/>
      <c r="W67" s="15"/>
    </row>
    <row r="68" spans="1:23" ht="56.25" customHeight="1">
      <c r="A68" s="15"/>
      <c r="B68" s="15"/>
      <c r="C68" s="15"/>
      <c r="D68" s="15"/>
      <c r="E68" s="15"/>
      <c r="F68" s="15"/>
      <c r="G68" s="15"/>
      <c r="H68" s="15"/>
      <c r="I68" s="15"/>
      <c r="J68" s="15"/>
      <c r="K68" s="15"/>
      <c r="L68" s="15"/>
      <c r="M68" s="15"/>
      <c r="N68" s="15"/>
      <c r="O68" s="15"/>
      <c r="P68" s="15"/>
      <c r="Q68" s="15"/>
      <c r="R68" s="15"/>
      <c r="S68" s="15"/>
      <c r="T68" s="15"/>
      <c r="U68" s="15"/>
      <c r="V68" s="15"/>
      <c r="W68" s="15"/>
    </row>
    <row r="69" spans="1:23" ht="56.25" customHeight="1">
      <c r="A69" s="15"/>
      <c r="B69" s="15"/>
      <c r="C69" s="15"/>
      <c r="D69" s="15"/>
      <c r="E69" s="15"/>
      <c r="F69" s="15"/>
      <c r="G69" s="15"/>
      <c r="H69" s="15"/>
      <c r="I69" s="15"/>
      <c r="J69" s="15"/>
      <c r="K69" s="15"/>
      <c r="L69" s="15"/>
      <c r="M69" s="15"/>
      <c r="N69" s="15"/>
      <c r="O69" s="15"/>
      <c r="P69" s="15"/>
      <c r="Q69" s="15"/>
      <c r="R69" s="15"/>
      <c r="S69" s="15"/>
      <c r="T69" s="15"/>
      <c r="U69" s="15"/>
      <c r="V69" s="15"/>
      <c r="W69" s="15"/>
    </row>
    <row r="70" spans="1:23" ht="56.25" customHeight="1">
      <c r="A70" s="15"/>
      <c r="B70" s="15"/>
      <c r="C70" s="15"/>
      <c r="D70" s="15"/>
      <c r="E70" s="15"/>
      <c r="F70" s="15"/>
      <c r="G70" s="15"/>
      <c r="H70" s="15"/>
      <c r="I70" s="15"/>
      <c r="J70" s="15"/>
      <c r="K70" s="15"/>
      <c r="L70" s="15"/>
      <c r="M70" s="15"/>
      <c r="N70" s="15"/>
      <c r="O70" s="15"/>
      <c r="P70" s="15"/>
      <c r="Q70" s="15"/>
      <c r="R70" s="15"/>
      <c r="S70" s="15"/>
      <c r="T70" s="15"/>
      <c r="U70" s="15"/>
      <c r="V70" s="15"/>
      <c r="W70" s="15"/>
    </row>
    <row r="71" spans="1:23" ht="56.25" customHeight="1">
      <c r="A71" s="15"/>
      <c r="B71" s="15"/>
      <c r="C71" s="15"/>
      <c r="D71" s="15"/>
      <c r="E71" s="15"/>
      <c r="F71" s="15"/>
      <c r="G71" s="15"/>
      <c r="H71" s="15"/>
      <c r="I71" s="15"/>
      <c r="J71" s="15"/>
      <c r="K71" s="15"/>
      <c r="L71" s="15"/>
      <c r="M71" s="15"/>
      <c r="N71" s="15"/>
      <c r="O71" s="15"/>
      <c r="P71" s="15"/>
      <c r="Q71" s="15"/>
      <c r="R71" s="15"/>
      <c r="S71" s="15"/>
      <c r="T71" s="15"/>
      <c r="U71" s="15"/>
      <c r="V71" s="15"/>
      <c r="W71" s="15"/>
    </row>
    <row r="72" spans="1:23" ht="56.25" customHeight="1">
      <c r="A72" s="15"/>
      <c r="B72" s="15"/>
      <c r="C72" s="15"/>
      <c r="D72" s="15"/>
      <c r="E72" s="15"/>
      <c r="F72" s="15"/>
      <c r="G72" s="15"/>
      <c r="H72" s="15"/>
      <c r="I72" s="15"/>
      <c r="J72" s="15"/>
      <c r="K72" s="15"/>
      <c r="L72" s="15"/>
      <c r="M72" s="15"/>
      <c r="N72" s="15"/>
      <c r="O72" s="15"/>
      <c r="P72" s="15"/>
      <c r="Q72" s="15"/>
      <c r="R72" s="15"/>
      <c r="S72" s="15"/>
      <c r="T72" s="15"/>
      <c r="U72" s="15"/>
      <c r="V72" s="15"/>
      <c r="W72" s="15"/>
    </row>
    <row r="73" spans="1:23" ht="56.25" customHeight="1">
      <c r="A73" s="15"/>
      <c r="B73" s="15"/>
      <c r="C73" s="15"/>
      <c r="D73" s="15"/>
      <c r="E73" s="15"/>
      <c r="F73" s="15"/>
      <c r="G73" s="15"/>
      <c r="H73" s="15"/>
      <c r="I73" s="15"/>
      <c r="J73" s="15"/>
      <c r="K73" s="15"/>
      <c r="L73" s="15"/>
      <c r="M73" s="15"/>
      <c r="N73" s="15"/>
      <c r="O73" s="15"/>
      <c r="P73" s="15"/>
      <c r="Q73" s="15"/>
      <c r="R73" s="15"/>
      <c r="S73" s="15"/>
      <c r="T73" s="15"/>
      <c r="U73" s="15"/>
      <c r="V73" s="15"/>
      <c r="W73" s="15"/>
    </row>
    <row r="74" spans="1:23" ht="56.25" customHeight="1">
      <c r="A74" s="15"/>
      <c r="B74" s="15"/>
      <c r="C74" s="15"/>
      <c r="D74" s="15"/>
      <c r="E74" s="15"/>
      <c r="F74" s="15"/>
      <c r="G74" s="15"/>
      <c r="H74" s="15"/>
      <c r="I74" s="15"/>
      <c r="J74" s="15"/>
      <c r="K74" s="15"/>
      <c r="L74" s="15"/>
      <c r="M74" s="15"/>
      <c r="N74" s="15"/>
      <c r="O74" s="15"/>
      <c r="P74" s="15"/>
      <c r="Q74" s="15"/>
      <c r="R74" s="15"/>
      <c r="S74" s="15"/>
      <c r="T74" s="15"/>
      <c r="U74" s="15"/>
      <c r="V74" s="15"/>
      <c r="W74" s="15"/>
    </row>
    <row r="75" spans="1:23" ht="56.25" customHeight="1">
      <c r="A75" s="15"/>
      <c r="B75" s="15"/>
      <c r="C75" s="15"/>
      <c r="D75" s="15"/>
      <c r="E75" s="15"/>
      <c r="F75" s="15"/>
      <c r="G75" s="15"/>
      <c r="H75" s="15"/>
      <c r="I75" s="15"/>
      <c r="J75" s="15"/>
      <c r="K75" s="15"/>
      <c r="L75" s="15"/>
      <c r="M75" s="15"/>
      <c r="N75" s="15"/>
      <c r="O75" s="15"/>
      <c r="P75" s="15"/>
      <c r="Q75" s="15"/>
      <c r="R75" s="15"/>
      <c r="S75" s="15"/>
      <c r="T75" s="15"/>
      <c r="U75" s="15"/>
      <c r="V75" s="15"/>
      <c r="W75" s="15"/>
    </row>
    <row r="76" spans="1:23" ht="56.25" customHeight="1">
      <c r="A76" s="15"/>
      <c r="B76" s="15"/>
      <c r="C76" s="15"/>
      <c r="D76" s="15"/>
      <c r="E76" s="15"/>
      <c r="F76" s="15"/>
      <c r="G76" s="15"/>
      <c r="H76" s="15"/>
      <c r="I76" s="15"/>
      <c r="J76" s="15"/>
      <c r="K76" s="15"/>
      <c r="L76" s="15"/>
      <c r="M76" s="15"/>
      <c r="N76" s="15"/>
      <c r="O76" s="15"/>
      <c r="P76" s="15"/>
      <c r="Q76" s="15"/>
      <c r="R76" s="15"/>
      <c r="S76" s="15"/>
      <c r="T76" s="15"/>
      <c r="U76" s="15"/>
      <c r="V76" s="15"/>
      <c r="W76" s="15"/>
    </row>
    <row r="77" spans="1:23" ht="56.25" customHeight="1">
      <c r="A77" s="15"/>
      <c r="B77" s="15"/>
      <c r="C77" s="15"/>
      <c r="D77" s="15"/>
      <c r="E77" s="15"/>
      <c r="F77" s="15"/>
      <c r="G77" s="15"/>
      <c r="H77" s="15"/>
      <c r="I77" s="15"/>
      <c r="J77" s="15"/>
      <c r="K77" s="15"/>
      <c r="L77" s="15"/>
      <c r="M77" s="15"/>
      <c r="N77" s="15"/>
      <c r="O77" s="15"/>
      <c r="P77" s="15"/>
      <c r="Q77" s="15"/>
      <c r="R77" s="15"/>
      <c r="S77" s="15"/>
      <c r="T77" s="15"/>
      <c r="U77" s="15"/>
      <c r="V77" s="15"/>
      <c r="W77" s="15"/>
    </row>
    <row r="78" spans="1:23" ht="56.25" customHeight="1">
      <c r="A78" s="15"/>
      <c r="B78" s="15"/>
      <c r="C78" s="15"/>
      <c r="D78" s="15"/>
      <c r="E78" s="15"/>
      <c r="F78" s="15"/>
      <c r="G78" s="15"/>
      <c r="H78" s="15"/>
      <c r="I78" s="15"/>
      <c r="J78" s="15"/>
      <c r="K78" s="15"/>
      <c r="L78" s="15"/>
      <c r="M78" s="15"/>
      <c r="N78" s="15"/>
      <c r="O78" s="15"/>
      <c r="P78" s="15"/>
      <c r="Q78" s="15"/>
      <c r="R78" s="15"/>
      <c r="S78" s="15"/>
      <c r="T78" s="15"/>
      <c r="U78" s="15"/>
      <c r="V78" s="15"/>
      <c r="W78" s="15"/>
    </row>
    <row r="79" spans="1:23" ht="56.25" customHeight="1">
      <c r="A79" s="15"/>
      <c r="B79" s="15"/>
      <c r="C79" s="15"/>
      <c r="D79" s="15"/>
      <c r="E79" s="15"/>
      <c r="F79" s="15"/>
      <c r="G79" s="15"/>
      <c r="H79" s="15"/>
      <c r="I79" s="15"/>
      <c r="J79" s="15"/>
      <c r="K79" s="15"/>
      <c r="L79" s="15"/>
      <c r="M79" s="15"/>
      <c r="N79" s="15"/>
      <c r="O79" s="15"/>
      <c r="P79" s="15"/>
      <c r="Q79" s="15"/>
      <c r="R79" s="15"/>
      <c r="S79" s="15"/>
      <c r="T79" s="15"/>
      <c r="U79" s="15"/>
      <c r="V79" s="15"/>
      <c r="W79" s="15"/>
    </row>
    <row r="80" spans="1:23" ht="56.25" customHeight="1">
      <c r="A80" s="15"/>
      <c r="B80" s="15"/>
      <c r="C80" s="15"/>
      <c r="D80" s="15"/>
      <c r="E80" s="15"/>
      <c r="F80" s="15"/>
      <c r="G80" s="15"/>
      <c r="H80" s="15"/>
      <c r="I80" s="15"/>
      <c r="J80" s="15"/>
      <c r="K80" s="15"/>
      <c r="L80" s="15"/>
      <c r="M80" s="15"/>
      <c r="N80" s="15"/>
      <c r="O80" s="15"/>
      <c r="P80" s="15"/>
      <c r="Q80" s="15"/>
      <c r="R80" s="15"/>
      <c r="S80" s="15"/>
      <c r="T80" s="15"/>
      <c r="U80" s="15"/>
      <c r="V80" s="15"/>
      <c r="W80" s="15"/>
    </row>
    <row r="81" spans="1:23" ht="56.25" customHeight="1">
      <c r="A81" s="15"/>
      <c r="B81" s="15"/>
      <c r="C81" s="15"/>
      <c r="D81" s="15"/>
      <c r="E81" s="15"/>
      <c r="F81" s="15"/>
      <c r="G81" s="15"/>
      <c r="H81" s="15"/>
      <c r="I81" s="15"/>
      <c r="J81" s="15"/>
      <c r="K81" s="15"/>
      <c r="L81" s="15"/>
      <c r="M81" s="15"/>
      <c r="N81" s="15"/>
      <c r="O81" s="15"/>
      <c r="P81" s="15"/>
      <c r="Q81" s="15"/>
      <c r="R81" s="15"/>
      <c r="S81" s="15"/>
      <c r="T81" s="15"/>
      <c r="U81" s="15"/>
      <c r="V81" s="15"/>
      <c r="W81" s="15"/>
    </row>
    <row r="82" spans="1:23" ht="56.25" customHeight="1">
      <c r="A82" s="15"/>
      <c r="B82" s="15"/>
      <c r="C82" s="15"/>
      <c r="D82" s="15"/>
      <c r="E82" s="15"/>
      <c r="F82" s="15"/>
      <c r="G82" s="15"/>
      <c r="H82" s="15"/>
      <c r="I82" s="15"/>
      <c r="J82" s="15"/>
      <c r="K82" s="15"/>
      <c r="L82" s="15"/>
      <c r="M82" s="15"/>
      <c r="N82" s="15"/>
      <c r="O82" s="15"/>
      <c r="P82" s="15"/>
      <c r="Q82" s="15"/>
      <c r="R82" s="15"/>
      <c r="S82" s="15"/>
      <c r="T82" s="15"/>
      <c r="U82" s="15"/>
      <c r="V82" s="15"/>
      <c r="W82" s="15"/>
    </row>
    <row r="83" spans="1:23" ht="56.25" customHeight="1">
      <c r="A83" s="15"/>
      <c r="B83" s="15"/>
      <c r="C83" s="15"/>
      <c r="D83" s="15"/>
      <c r="E83" s="15"/>
      <c r="F83" s="15"/>
      <c r="G83" s="15"/>
      <c r="H83" s="15"/>
      <c r="I83" s="15"/>
      <c r="J83" s="15"/>
      <c r="K83" s="15"/>
      <c r="L83" s="15"/>
      <c r="M83" s="15"/>
      <c r="N83" s="15"/>
      <c r="O83" s="15"/>
      <c r="P83" s="15"/>
      <c r="Q83" s="15"/>
      <c r="R83" s="15"/>
      <c r="S83" s="15"/>
      <c r="T83" s="15"/>
      <c r="U83" s="15"/>
      <c r="V83" s="15"/>
      <c r="W83" s="15"/>
    </row>
    <row r="84" spans="1:23" ht="56.25" customHeight="1">
      <c r="A84" s="15"/>
      <c r="B84" s="15"/>
      <c r="C84" s="15"/>
      <c r="D84" s="15"/>
      <c r="E84" s="15"/>
      <c r="F84" s="15"/>
      <c r="G84" s="15"/>
      <c r="H84" s="15"/>
      <c r="I84" s="15"/>
      <c r="J84" s="15"/>
      <c r="K84" s="15"/>
      <c r="L84" s="15"/>
      <c r="M84" s="15"/>
      <c r="N84" s="15"/>
      <c r="O84" s="15"/>
      <c r="P84" s="15"/>
      <c r="Q84" s="15"/>
      <c r="R84" s="15"/>
      <c r="S84" s="15"/>
      <c r="T84" s="15"/>
      <c r="U84" s="15"/>
      <c r="V84" s="15"/>
      <c r="W84" s="15"/>
    </row>
    <row r="85" spans="1:23" ht="56.25" customHeight="1">
      <c r="A85" s="15"/>
      <c r="B85" s="15"/>
      <c r="C85" s="15"/>
      <c r="D85" s="15"/>
      <c r="E85" s="15"/>
      <c r="F85" s="15"/>
      <c r="G85" s="15"/>
      <c r="H85" s="15"/>
      <c r="I85" s="15"/>
      <c r="J85" s="15"/>
      <c r="K85" s="15"/>
      <c r="L85" s="15"/>
      <c r="M85" s="15"/>
      <c r="N85" s="15"/>
      <c r="O85" s="15"/>
      <c r="P85" s="15"/>
      <c r="Q85" s="15"/>
      <c r="R85" s="15"/>
      <c r="S85" s="15"/>
      <c r="T85" s="15"/>
      <c r="U85" s="15"/>
      <c r="V85" s="15"/>
      <c r="W85" s="15"/>
    </row>
    <row r="86" spans="1:23" ht="56.25" customHeight="1">
      <c r="A86" s="15"/>
      <c r="B86" s="15"/>
      <c r="C86" s="15"/>
      <c r="D86" s="15"/>
      <c r="E86" s="15"/>
      <c r="F86" s="15"/>
      <c r="G86" s="15"/>
      <c r="H86" s="15"/>
      <c r="I86" s="15"/>
      <c r="J86" s="15"/>
      <c r="K86" s="15"/>
      <c r="L86" s="15"/>
      <c r="M86" s="15"/>
      <c r="N86" s="15"/>
      <c r="O86" s="15"/>
      <c r="P86" s="15"/>
      <c r="Q86" s="15"/>
      <c r="R86" s="15"/>
      <c r="S86" s="15"/>
      <c r="T86" s="15"/>
      <c r="U86" s="15"/>
      <c r="V86" s="15"/>
      <c r="W86" s="15"/>
    </row>
    <row r="87" spans="1:23" ht="56.25" customHeight="1">
      <c r="A87" s="15"/>
      <c r="B87" s="15"/>
      <c r="C87" s="15"/>
      <c r="D87" s="15"/>
      <c r="E87" s="15"/>
      <c r="F87" s="15"/>
      <c r="G87" s="15"/>
      <c r="H87" s="15"/>
      <c r="I87" s="15"/>
      <c r="J87" s="15"/>
      <c r="K87" s="15"/>
      <c r="L87" s="15"/>
      <c r="M87" s="15"/>
      <c r="N87" s="15"/>
      <c r="O87" s="15"/>
      <c r="P87" s="15"/>
      <c r="Q87" s="15"/>
      <c r="R87" s="15"/>
      <c r="S87" s="15"/>
      <c r="T87" s="15"/>
      <c r="U87" s="15"/>
      <c r="V87" s="15"/>
      <c r="W87" s="15"/>
    </row>
    <row r="88" spans="1:23" ht="56.25" customHeight="1">
      <c r="A88" s="15"/>
      <c r="B88" s="15"/>
      <c r="C88" s="15"/>
      <c r="D88" s="15"/>
      <c r="E88" s="15"/>
      <c r="F88" s="15"/>
      <c r="G88" s="15"/>
      <c r="H88" s="15"/>
      <c r="I88" s="15"/>
      <c r="J88" s="15"/>
      <c r="K88" s="15"/>
      <c r="L88" s="15"/>
      <c r="M88" s="15"/>
      <c r="N88" s="15"/>
      <c r="O88" s="15"/>
      <c r="P88" s="15"/>
      <c r="Q88" s="15"/>
      <c r="R88" s="15"/>
      <c r="S88" s="15"/>
      <c r="T88" s="15"/>
      <c r="U88" s="15"/>
      <c r="V88" s="15"/>
      <c r="W88" s="15"/>
    </row>
    <row r="89" spans="1:23" ht="56.25" customHeight="1">
      <c r="A89" s="15"/>
      <c r="B89" s="15"/>
      <c r="C89" s="15"/>
      <c r="D89" s="15"/>
      <c r="E89" s="15"/>
      <c r="F89" s="15"/>
      <c r="G89" s="15"/>
      <c r="H89" s="15"/>
      <c r="I89" s="15"/>
      <c r="J89" s="15"/>
      <c r="K89" s="15"/>
      <c r="L89" s="15"/>
      <c r="M89" s="15"/>
      <c r="N89" s="15"/>
      <c r="O89" s="15"/>
      <c r="P89" s="15"/>
      <c r="Q89" s="15"/>
      <c r="R89" s="15"/>
      <c r="S89" s="15"/>
      <c r="T89" s="15"/>
      <c r="U89" s="15"/>
      <c r="V89" s="15"/>
      <c r="W89" s="15"/>
    </row>
    <row r="90" spans="1:23" ht="56.25" customHeight="1">
      <c r="A90" s="15"/>
      <c r="B90" s="15"/>
      <c r="C90" s="15"/>
      <c r="D90" s="15"/>
      <c r="E90" s="15"/>
      <c r="F90" s="15"/>
      <c r="G90" s="15"/>
      <c r="H90" s="15"/>
      <c r="I90" s="15"/>
      <c r="J90" s="15"/>
      <c r="K90" s="15"/>
      <c r="L90" s="15"/>
      <c r="M90" s="15"/>
      <c r="N90" s="15"/>
      <c r="O90" s="15"/>
      <c r="P90" s="15"/>
      <c r="Q90" s="15"/>
      <c r="R90" s="15"/>
      <c r="S90" s="15"/>
      <c r="T90" s="15"/>
      <c r="U90" s="15"/>
      <c r="V90" s="15"/>
      <c r="W90" s="15"/>
    </row>
    <row r="91" spans="1:23" ht="56.25" customHeight="1">
      <c r="A91" s="15"/>
      <c r="B91" s="15"/>
      <c r="C91" s="15"/>
      <c r="D91" s="15"/>
      <c r="E91" s="15"/>
      <c r="F91" s="15"/>
      <c r="G91" s="15"/>
      <c r="H91" s="15"/>
      <c r="I91" s="15"/>
      <c r="J91" s="15"/>
      <c r="K91" s="15"/>
      <c r="L91" s="15"/>
      <c r="M91" s="15"/>
      <c r="N91" s="15"/>
      <c r="O91" s="15"/>
      <c r="P91" s="15"/>
      <c r="Q91" s="15"/>
      <c r="R91" s="15"/>
      <c r="S91" s="15"/>
      <c r="T91" s="15"/>
      <c r="U91" s="15"/>
      <c r="V91" s="15"/>
      <c r="W91" s="15"/>
    </row>
    <row r="92" spans="1:23" ht="56.25" customHeight="1">
      <c r="A92" s="15"/>
      <c r="B92" s="15"/>
      <c r="C92" s="15"/>
      <c r="D92" s="15"/>
      <c r="E92" s="15"/>
      <c r="F92" s="15"/>
      <c r="G92" s="15"/>
      <c r="H92" s="15"/>
      <c r="I92" s="15"/>
      <c r="J92" s="15"/>
      <c r="K92" s="15"/>
      <c r="L92" s="15"/>
      <c r="M92" s="15"/>
      <c r="N92" s="15"/>
      <c r="O92" s="15"/>
      <c r="P92" s="15"/>
      <c r="Q92" s="15"/>
      <c r="R92" s="15"/>
      <c r="S92" s="15"/>
      <c r="T92" s="15"/>
      <c r="U92" s="15"/>
      <c r="V92" s="15"/>
      <c r="W92" s="15"/>
    </row>
    <row r="93" spans="1:23" ht="56.25" customHeight="1">
      <c r="A93" s="15"/>
      <c r="B93" s="15"/>
      <c r="C93" s="15"/>
      <c r="D93" s="15"/>
      <c r="E93" s="15"/>
      <c r="F93" s="15"/>
      <c r="G93" s="15"/>
      <c r="H93" s="15"/>
      <c r="I93" s="15"/>
      <c r="J93" s="15"/>
      <c r="K93" s="15"/>
      <c r="L93" s="15"/>
      <c r="M93" s="15"/>
      <c r="N93" s="15"/>
      <c r="O93" s="15"/>
      <c r="P93" s="15"/>
      <c r="Q93" s="15"/>
      <c r="R93" s="15"/>
      <c r="S93" s="15"/>
      <c r="T93" s="15"/>
      <c r="U93" s="15"/>
      <c r="V93" s="15"/>
      <c r="W93" s="15"/>
    </row>
    <row r="94" spans="1:23" ht="56.25" customHeight="1">
      <c r="A94" s="15"/>
      <c r="B94" s="15"/>
      <c r="C94" s="15"/>
      <c r="D94" s="15"/>
      <c r="E94" s="15"/>
      <c r="F94" s="15"/>
      <c r="G94" s="15"/>
      <c r="H94" s="15"/>
      <c r="I94" s="15"/>
      <c r="J94" s="15"/>
      <c r="K94" s="15"/>
      <c r="L94" s="15"/>
      <c r="M94" s="15"/>
      <c r="N94" s="15"/>
      <c r="O94" s="15"/>
      <c r="P94" s="15"/>
      <c r="Q94" s="15"/>
      <c r="R94" s="15"/>
      <c r="S94" s="15"/>
      <c r="T94" s="15"/>
      <c r="U94" s="15"/>
      <c r="V94" s="15"/>
      <c r="W94" s="15"/>
    </row>
    <row r="95" spans="1:23" ht="56.25" customHeight="1">
      <c r="A95" s="15"/>
      <c r="B95" s="15"/>
      <c r="C95" s="15"/>
      <c r="D95" s="15"/>
      <c r="E95" s="15"/>
      <c r="F95" s="15"/>
      <c r="G95" s="15"/>
      <c r="H95" s="15"/>
      <c r="I95" s="15"/>
      <c r="J95" s="15"/>
      <c r="K95" s="15"/>
      <c r="L95" s="15"/>
      <c r="M95" s="15"/>
      <c r="N95" s="15"/>
      <c r="O95" s="15"/>
      <c r="P95" s="15"/>
      <c r="Q95" s="15"/>
      <c r="R95" s="15"/>
      <c r="S95" s="15"/>
      <c r="T95" s="15"/>
      <c r="U95" s="15"/>
      <c r="V95" s="15"/>
      <c r="W95" s="15"/>
    </row>
    <row r="96" spans="1:23" ht="56.25" customHeight="1">
      <c r="A96" s="15"/>
      <c r="B96" s="15"/>
      <c r="C96" s="15"/>
      <c r="D96" s="15"/>
      <c r="E96" s="15"/>
      <c r="F96" s="15"/>
      <c r="G96" s="15"/>
      <c r="H96" s="15"/>
      <c r="I96" s="15"/>
      <c r="J96" s="15"/>
      <c r="K96" s="15"/>
      <c r="L96" s="15"/>
      <c r="M96" s="15"/>
      <c r="N96" s="15"/>
      <c r="O96" s="15"/>
      <c r="P96" s="15"/>
      <c r="Q96" s="15"/>
      <c r="R96" s="15"/>
      <c r="S96" s="15"/>
      <c r="T96" s="15"/>
      <c r="U96" s="15"/>
      <c r="V96" s="15"/>
      <c r="W96" s="15"/>
    </row>
    <row r="97" spans="1:23" ht="56.25" customHeight="1">
      <c r="A97" s="15"/>
      <c r="B97" s="15"/>
      <c r="C97" s="15"/>
      <c r="D97" s="15"/>
      <c r="E97" s="15"/>
      <c r="F97" s="15"/>
      <c r="G97" s="15"/>
      <c r="H97" s="15"/>
      <c r="I97" s="15"/>
      <c r="J97" s="15"/>
      <c r="K97" s="15"/>
      <c r="L97" s="15"/>
      <c r="M97" s="15"/>
      <c r="N97" s="15"/>
      <c r="O97" s="15"/>
      <c r="P97" s="15"/>
      <c r="Q97" s="15"/>
      <c r="R97" s="15"/>
      <c r="S97" s="15"/>
      <c r="T97" s="15"/>
      <c r="U97" s="15"/>
      <c r="V97" s="15"/>
      <c r="W97" s="15"/>
    </row>
    <row r="98" spans="1:23" ht="56.25" customHeight="1">
      <c r="A98" s="15"/>
      <c r="B98" s="15"/>
      <c r="C98" s="15"/>
      <c r="D98" s="15"/>
      <c r="E98" s="15"/>
      <c r="F98" s="15"/>
      <c r="G98" s="15"/>
      <c r="H98" s="15"/>
      <c r="I98" s="15"/>
      <c r="J98" s="15"/>
      <c r="K98" s="15"/>
      <c r="L98" s="15"/>
      <c r="M98" s="15"/>
      <c r="N98" s="15"/>
      <c r="O98" s="15"/>
      <c r="P98" s="15"/>
      <c r="Q98" s="15"/>
      <c r="R98" s="15"/>
      <c r="S98" s="15"/>
      <c r="T98" s="15"/>
      <c r="U98" s="15"/>
      <c r="V98" s="15"/>
      <c r="W98" s="15"/>
    </row>
    <row r="99" spans="1:23" ht="56.25" customHeight="1">
      <c r="A99" s="15"/>
      <c r="B99" s="15"/>
      <c r="C99" s="15"/>
      <c r="D99" s="15"/>
      <c r="E99" s="15"/>
      <c r="F99" s="15"/>
      <c r="G99" s="15"/>
      <c r="H99" s="15"/>
      <c r="I99" s="15"/>
      <c r="J99" s="15"/>
      <c r="K99" s="15"/>
      <c r="L99" s="15"/>
      <c r="M99" s="15"/>
      <c r="N99" s="15"/>
      <c r="O99" s="15"/>
      <c r="P99" s="15"/>
      <c r="Q99" s="15"/>
      <c r="R99" s="15"/>
      <c r="S99" s="15"/>
      <c r="T99" s="15"/>
      <c r="U99" s="15"/>
      <c r="V99" s="15"/>
      <c r="W99" s="15"/>
    </row>
    <row r="100" spans="1:23" ht="56.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row>
    <row r="101" spans="1:23" ht="56.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row>
    <row r="102" spans="1:23" ht="56.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row>
    <row r="103" spans="1:23" ht="56.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row>
    <row r="104" spans="1:23" ht="56.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row>
    <row r="105" spans="1:23" ht="56.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row>
    <row r="106" spans="1:23" ht="56.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row>
    <row r="107" spans="1:23" ht="56.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row>
    <row r="108" spans="1:23" ht="56.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row>
    <row r="109" spans="1:23" ht="56.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row>
    <row r="110" spans="1:23" ht="56.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row>
    <row r="111" spans="1:23" ht="56.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row>
    <row r="112" spans="1:23" ht="56.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row>
    <row r="113" spans="1:23" ht="56.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row>
    <row r="114" spans="1:23" ht="56.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row>
    <row r="115" spans="1:23" ht="56.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row>
    <row r="116" spans="1:23" ht="56.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row>
    <row r="117" spans="1:23" ht="56.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row>
    <row r="118" spans="1:23" ht="56.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row>
    <row r="119" spans="1:23" ht="56.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row>
    <row r="120" spans="1:23" ht="56.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row>
    <row r="121" spans="1:23" ht="56.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row>
    <row r="122" spans="1:23" ht="56.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row>
    <row r="123" spans="1:23" ht="56.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row>
    <row r="124" spans="1:23" ht="56.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row>
    <row r="125" spans="1:23" ht="56.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row>
    <row r="126" spans="1:23" ht="56.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row>
    <row r="127" spans="1:23" ht="56.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row>
    <row r="128" spans="1:23" ht="56.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row>
    <row r="129" spans="1:23" ht="56.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row>
    <row r="130" spans="1:23" ht="56.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row>
    <row r="131" spans="1:23" ht="56.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row>
    <row r="132" spans="1:23" ht="56.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row>
    <row r="133" spans="1:23" ht="56.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row>
    <row r="134" spans="1:23" ht="56.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row>
    <row r="135" spans="1:23" ht="56.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row>
    <row r="136" spans="1:23" ht="56.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row>
    <row r="137" spans="1:23" ht="56.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row>
    <row r="138" spans="1:23" ht="56.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row>
    <row r="139" spans="1:23" ht="56.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row>
    <row r="140" spans="1:23" ht="56.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row>
    <row r="141" spans="1:23" ht="56.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row>
    <row r="142" spans="1:23" ht="56.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row>
    <row r="143" spans="1:23" ht="56.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row>
    <row r="144" spans="1:23" ht="56.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row>
    <row r="145" spans="1:23" ht="56.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row>
    <row r="146" spans="1:23" ht="56.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row>
    <row r="147" spans="1:23" ht="56.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row>
    <row r="148" spans="1:23" ht="56.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row>
    <row r="149" spans="1:23" ht="56.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row>
    <row r="150" spans="1:23" ht="56.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row>
    <row r="151" spans="1:23" ht="56.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row>
    <row r="152" spans="1:23" ht="56.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row>
    <row r="153" spans="1:23" ht="56.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row>
    <row r="154" spans="1:23" ht="56.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row>
    <row r="155" spans="1:23" ht="56.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row>
    <row r="156" spans="1:23" ht="56.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row>
    <row r="157" spans="1:23" ht="56.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row>
    <row r="158" spans="1:23" ht="56.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row>
    <row r="159" spans="1:23" ht="56.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row>
    <row r="160" spans="1:23" ht="56.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row>
    <row r="161" spans="1:23" ht="56.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row>
    <row r="162" spans="1:23" ht="56.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row>
    <row r="163" spans="1:23" ht="56.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row>
    <row r="164" spans="1:23" ht="56.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row>
    <row r="165" spans="1:23" ht="56.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row>
    <row r="166" spans="1:23" ht="56.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row>
    <row r="167" spans="1:23" ht="56.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row>
    <row r="168" spans="1:23" ht="56.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row>
    <row r="169" spans="1:23" ht="56.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row>
    <row r="170" spans="1:23" ht="56.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row>
    <row r="171" spans="1:23" ht="56.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row>
    <row r="172" spans="1:23" ht="56.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row>
    <row r="173" spans="1:23" ht="56.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row>
    <row r="174" spans="1:23" ht="56.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row>
    <row r="175" spans="1:23" ht="56.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row>
    <row r="176" spans="1:23" ht="56.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row>
    <row r="177" spans="1:23" ht="56.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row>
    <row r="178" spans="1:23" ht="56.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row>
    <row r="179" spans="1:23" ht="56.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row>
    <row r="180" spans="1:23" ht="56.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row>
    <row r="181" spans="1:23" ht="56.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row>
    <row r="182" spans="1:23" ht="56.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row>
    <row r="183" spans="1:23" ht="56.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row>
    <row r="184" spans="1:23" ht="56.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row>
    <row r="185" spans="1:23" ht="56.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row>
    <row r="186" spans="1:23" ht="56.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row>
    <row r="187" spans="1:23" ht="56.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row>
    <row r="188" spans="1:23" ht="56.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row>
    <row r="189" spans="1:23" ht="56.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row>
    <row r="190" spans="1:23" ht="56.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row>
    <row r="191" spans="1:23" ht="56.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row>
    <row r="192" spans="1:23" ht="56.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row>
    <row r="193" spans="1:23" ht="56.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row>
    <row r="194" spans="1:23" ht="56.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row>
    <row r="195" spans="1:23" ht="56.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row>
    <row r="196" spans="1:23" ht="56.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row>
    <row r="197" spans="1:23" ht="56.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row>
    <row r="198" spans="1:23" ht="56.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row>
    <row r="199" spans="1:23" ht="56.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row>
    <row r="200" spans="1:23" ht="56.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row>
    <row r="201" spans="1:23" ht="56.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row>
    <row r="202" spans="1:23" ht="56.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row>
    <row r="203" spans="1:23" ht="56.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row>
    <row r="204" spans="1:23" ht="56.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row>
    <row r="205" spans="1:23" ht="56.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row>
    <row r="206" spans="1:23" ht="56.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row>
    <row r="207" spans="1:23" ht="56.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row>
    <row r="208" spans="1:23" ht="56.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row>
    <row r="209" spans="1:23" ht="56.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row>
    <row r="210" spans="1:23" ht="56.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row>
    <row r="211" spans="1:23" ht="56.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row>
    <row r="212" spans="1:23" ht="56.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row>
    <row r="213" spans="1:23" ht="56.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row>
    <row r="214" spans="1:23" ht="56.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row>
    <row r="215" spans="1:23" ht="56.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56.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56.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56.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56.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56.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56.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56.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56.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56.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56.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56.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56.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56.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56.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56.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56.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56.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56.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56.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56.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56.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56.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56.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56.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56.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56.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56.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56.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56.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56.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56.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56.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56.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56.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56.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56.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56.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56.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56.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56.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56.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56.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56.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56.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56.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56.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56.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56.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56.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56.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56.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56.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56.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56.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56.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56.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56.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56.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56.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56.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56.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56.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56.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56.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56.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56.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56.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56.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56.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56.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56.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56.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56.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56.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56.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56.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56.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56.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56.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56.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56.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56.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56.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56.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56.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56.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56.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56.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56.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56.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56.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56.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56.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56.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56.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56.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56.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56.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56.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56.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56.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56.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56.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56.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56.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56.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56.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56.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56.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56.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56.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56.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56.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56.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56.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56.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56.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56.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56.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56.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56.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56.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56.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56.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56.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56.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56.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56.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56.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56.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56.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56.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56.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56.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56.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56.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56.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56.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56.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56.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56.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56.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56.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56.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56.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56.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56.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56.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56.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56.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56.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56.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56.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56.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56.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56.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56.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56.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56.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56.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56.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56.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56.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56.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56.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56.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56.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56.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56.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56.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56.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56.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56.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56.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56.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56.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56.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56.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56.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56.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56.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56.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56.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56.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56.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56.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56.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56.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56.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56.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56.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56.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56.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56.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56.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56.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56.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56.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56.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56.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56.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56.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56.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56.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56.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56.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56.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56.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56.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56.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56.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56.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56.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56.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56.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56.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56.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56.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56.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56.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56.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56.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56.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56.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56.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56.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56.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56.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56.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56.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56.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56.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56.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56.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56.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56.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56.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56.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56.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56.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56.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56.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56.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56.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56.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56.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56.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56.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56.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56.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56.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56.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56.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56.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56.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56.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56.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56.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56.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56.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56.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56.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56.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56.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56.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56.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56.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56.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56.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56.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56.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56.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56.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56.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56.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56.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56.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56.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56.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56.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56.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56.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56.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56.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56.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56.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56.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56.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56.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56.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56.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56.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56.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56.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56.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56.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56.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56.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56.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56.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56.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56.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56.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56.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56.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56.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56.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56.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56.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56.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56.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56.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56.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56.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56.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56.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56.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56.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56.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56.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56.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56.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56.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56.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56.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56.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56.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56.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56.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56.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56.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56.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56.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56.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56.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56.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56.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56.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56.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56.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56.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56.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56.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56.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56.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56.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56.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56.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56.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56.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56.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56.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56.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56.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56.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56.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56.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56.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56.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56.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56.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56.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56.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56.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56.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56.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56.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56.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56.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56.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56.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56.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56.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56.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56.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56.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56.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56.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56.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56.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56.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56.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56.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56.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56.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56.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56.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56.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56.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56.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56.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56.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56.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56.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56.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56.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56.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56.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56.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56.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56.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56.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56.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56.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56.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56.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56.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56.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56.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56.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56.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56.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56.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56.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56.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56.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56.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56.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56.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56.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56.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56.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56.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56.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56.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56.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56.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56.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56.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56.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56.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56.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56.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56.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56.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56.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56.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56.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56.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56.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56.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56.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56.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56.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56.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56.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56.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56.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56.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56.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56.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56.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56.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56.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56.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56.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56.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56.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56.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56.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56.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56.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56.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56.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56.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56.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56.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56.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56.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56.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56.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56.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56.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56.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56.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56.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56.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56.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56.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56.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56.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56.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56.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56.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56.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56.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56.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56.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56.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56.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56.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56.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56.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56.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56.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56.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56.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56.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56.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56.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56.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56.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56.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56.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56.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56.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56.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56.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56.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56.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56.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56.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56.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56.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56.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56.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56.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56.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56.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56.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56.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56.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56.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56.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56.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56.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56.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56.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56.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56.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56.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56.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56.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56.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56.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56.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56.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56.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56.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56.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56.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56.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56.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56.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56.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56.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56.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56.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56.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56.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56.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56.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56.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56.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56.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56.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56.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56.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56.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56.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56.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56.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56.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56.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56.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56.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56.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56.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56.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56.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56.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56.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56.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56.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56.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56.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56.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56.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56.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56.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56.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56.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56.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56.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56.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56.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56.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56.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56.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56.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56.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56.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56.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56.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56.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56.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56.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56.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56.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56.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56.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56.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56.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56.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56.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56.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56.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56.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56.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56.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56.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56.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56.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56.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56.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56.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56.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56.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56.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56.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56.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56.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56.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56.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56.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56.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56.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56.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56.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56.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56.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56.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56.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56.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56.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56.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56.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56.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56.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56.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56.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56.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56.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56.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row r="860" spans="1:23" ht="56.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row>
    <row r="861" spans="1:23" ht="56.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row>
    <row r="862" spans="1:23" ht="56.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row>
    <row r="863" spans="1:23" ht="56.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row>
    <row r="864" spans="1:23" ht="56.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row>
    <row r="865" spans="1:23" ht="56.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row>
    <row r="866" spans="1:23" ht="56.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row>
    <row r="867" spans="1:23" ht="56.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row>
    <row r="868" spans="1:23" ht="56.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row>
    <row r="869" spans="1:23" ht="56.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row>
    <row r="870" spans="1:23" ht="56.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row>
    <row r="871" spans="1:23" ht="56.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row>
    <row r="872" spans="1:23" ht="56.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row>
    <row r="873" spans="1:23" ht="56.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row>
    <row r="874" spans="1:23" ht="56.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row>
    <row r="875" spans="1:23" ht="56.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row>
    <row r="876" spans="1:23" ht="56.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row>
    <row r="877" spans="1:23" ht="56.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row>
    <row r="878" spans="1:23" ht="56.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row>
    <row r="879" spans="1:23" ht="56.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row>
    <row r="880" spans="1:23" ht="56.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row>
    <row r="881" spans="1:23" ht="56.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row>
    <row r="882" spans="1:23" ht="56.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row>
    <row r="883" spans="1:23" ht="56.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row>
    <row r="884" spans="1:23" ht="56.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row>
    <row r="885" spans="1:23" ht="56.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row>
    <row r="886" spans="1:23" ht="56.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row>
    <row r="887" spans="1:23" ht="56.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row>
    <row r="888" spans="1:23" ht="56.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row>
    <row r="889" spans="1:23" ht="56.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row>
    <row r="890" spans="1:23" ht="56.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row>
    <row r="891" spans="1:23" ht="56.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row>
    <row r="892" spans="1:23" ht="56.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row>
    <row r="893" spans="1:23" ht="56.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row>
    <row r="894" spans="1:23" ht="56.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row>
    <row r="895" spans="1:23" ht="56.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row>
    <row r="896" spans="1:23" ht="56.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row>
    <row r="897" spans="1:23" ht="56.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row>
    <row r="898" spans="1:23" ht="56.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row>
    <row r="899" spans="1:23" ht="56.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row>
    <row r="900" spans="1:23" ht="56.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row>
    <row r="901" spans="1:23" ht="56.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row>
    <row r="902" spans="1:23" ht="56.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row>
    <row r="903" spans="1:23" ht="56.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row>
    <row r="904" spans="1:23" ht="56.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row>
    <row r="905" spans="1:23" ht="56.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row>
    <row r="906" spans="1:23" ht="56.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row>
    <row r="907" spans="1:23" ht="56.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row>
    <row r="908" spans="1:23" ht="56.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row>
    <row r="909" spans="1:23" ht="56.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row>
    <row r="910" spans="1:23" ht="56.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row>
    <row r="911" spans="1:23" ht="56.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row>
    <row r="912" spans="1:23" ht="56.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row>
    <row r="913" spans="1:23" ht="56.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row>
    <row r="914" spans="1:23" ht="56.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row>
    <row r="915" spans="1:23" ht="56.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row>
    <row r="916" spans="1:23" ht="56.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row>
    <row r="917" spans="1:23" ht="56.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row>
    <row r="918" spans="1:23" ht="56.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row>
    <row r="919" spans="1:23" ht="56.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row>
    <row r="920" spans="1:23" ht="56.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row>
    <row r="921" spans="1:23" ht="56.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row>
    <row r="922" spans="1:23" ht="56.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row>
    <row r="923" spans="1:23" ht="56.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row>
    <row r="924" spans="1:23" ht="56.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row>
    <row r="925" spans="1:23" ht="56.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row>
    <row r="926" spans="1:23" ht="56.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row>
    <row r="927" spans="1:23" ht="56.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row>
    <row r="928" spans="1:23" ht="56.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row>
    <row r="929" spans="1:23" ht="56.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row>
    <row r="930" spans="1:23" ht="56.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row>
    <row r="931" spans="1:23" ht="56.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row>
    <row r="932" spans="1:23" ht="56.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row>
    <row r="933" spans="1:23" ht="56.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row>
    <row r="934" spans="1:23" ht="56.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row>
    <row r="935" spans="1:23" ht="56.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row>
    <row r="936" spans="1:23" ht="56.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row>
    <row r="937" spans="1:23" ht="56.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row>
    <row r="938" spans="1:23" ht="56.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row>
    <row r="939" spans="1:23" ht="56.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row>
    <row r="940" spans="1:23" ht="56.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row>
    <row r="941" spans="1:23" ht="56.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row>
    <row r="942" spans="1:23" ht="56.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row>
    <row r="943" spans="1:23" ht="56.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row>
    <row r="944" spans="1:23" ht="56.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row>
    <row r="945" spans="1:23" ht="56.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row>
    <row r="946" spans="1:23" ht="56.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row>
    <row r="947" spans="1:23" ht="56.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row>
    <row r="948" spans="1:23" ht="56.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row>
    <row r="949" spans="1:23" ht="56.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row>
    <row r="950" spans="1:23" ht="56.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row>
    <row r="951" spans="1:23" ht="56.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row>
    <row r="952" spans="1:23" ht="56.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row>
    <row r="953" spans="1:23" ht="56.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row>
    <row r="954" spans="1:23" ht="56.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row>
    <row r="955" spans="1:23" ht="56.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row>
    <row r="956" spans="1:23" ht="56.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row>
    <row r="957" spans="1:23" ht="56.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row>
    <row r="958" spans="1:23" ht="56.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row>
    <row r="959" spans="1:23" ht="56.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row>
    <row r="960" spans="1:23" ht="56.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row>
    <row r="961" spans="1:23" ht="56.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row>
    <row r="962" spans="1:23" ht="56.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row>
    <row r="963" spans="1:23" ht="56.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row>
    <row r="964" spans="1:23" ht="56.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row>
    <row r="965" spans="1:23" ht="56.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row>
    <row r="966" spans="1:23" ht="56.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row>
    <row r="967" spans="1:23" ht="56.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row>
    <row r="968" spans="1:23" ht="56.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row>
    <row r="969" spans="1:23" ht="56.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row>
    <row r="970" spans="1:23" ht="56.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row>
    <row r="971" spans="1:23" ht="56.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row>
    <row r="972" spans="1:23" ht="56.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row>
    <row r="973" spans="1:23" ht="56.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row>
    <row r="974" spans="1:23" ht="56.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row>
    <row r="975" spans="1:23" ht="56.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row>
    <row r="976" spans="1:23" ht="56.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row>
    <row r="977" spans="1:23" ht="56.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row>
    <row r="978" spans="1:23" ht="56.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row>
    <row r="979" spans="1:23" ht="56.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row>
    <row r="980" spans="1:23" ht="56.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row>
    <row r="981" spans="1:23" ht="56.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row>
    <row r="982" spans="1:23" ht="56.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row>
    <row r="983" spans="1:23" ht="56.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row>
    <row r="984" spans="1:23" ht="56.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row>
    <row r="985" spans="1:23" ht="56.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row>
    <row r="986" spans="1:23" ht="56.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row>
    <row r="987" spans="1:23" ht="56.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row>
    <row r="988" spans="1:23" ht="56.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row>
    <row r="989" spans="1:23" ht="56.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row>
    <row r="990" spans="1:23" ht="56.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row>
    <row r="991" spans="1:23" ht="56.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row>
    <row r="992" spans="1:23" ht="56.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row>
    <row r="993" spans="1:23" ht="56.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row>
    <row r="994" spans="1:23" ht="56.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row>
    <row r="995" spans="1:23" ht="56.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row>
    <row r="996" spans="1:23" ht="56.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row>
    <row r="997" spans="1:23" ht="56.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row>
    <row r="998" spans="1:23" ht="56.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row>
    <row r="999" spans="1:23" ht="56.2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row>
    <row r="1000" spans="1:23" ht="56.2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row>
  </sheetData>
  <mergeCells count="1">
    <mergeCell ref="A1:C1"/>
  </mergeCells>
  <hyperlinks>
    <hyperlink ref="B3" r:id="rId1" display="http://www.regione.veneto.it/static/www/programmazione/QSN20072013_giu_07.pdf"/>
    <hyperlink ref="C3" r:id="rId2" display="http://bur.regione.veneto.it/BurvServices/Pubblica/DettaglioDgr.aspx?id=232779"/>
    <hyperlink ref="B4" r:id="rId3" display="http://www.regione.veneto.it/web/fsc/fsc2007-2013"/>
    <hyperlink ref="C4" r:id="rId4" display="http://bur.regione.veneto.it/BurvServices/pubblica/DettaglioDgr.aspx?id=279792"/>
    <hyperlink ref="B5" r:id="rId5" display="http://bur.regione.veneto.it/BurvServices/Pubblica/DettaglioDgr.aspx?id=241796"/>
    <hyperlink ref="C5" r:id="rId6" display="http://bur.regione.veneto.it/BurvServices/pubblica/DettaglioDgr.aspx?id=279100"/>
    <hyperlink ref="B6" r:id="rId7" display="http://www.consiglioveneto.it/crvportal/leggi/2008/08lr0001.html?numLegge=1&amp;annoLegge=2008&amp;tipoLegge=Alr"/>
    <hyperlink ref="C6" r:id="rId8" display="http://bur.regione.veneto.it/BurvServices/Pubblica/DettaglioDgr.aspx?id=2095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24</vt:i4>
      </vt:variant>
    </vt:vector>
  </HeadingPairs>
  <TitlesOfParts>
    <vt:vector size="24" baseType="lpstr">
      <vt:lpstr>Agricoltura</vt:lpstr>
      <vt:lpstr>Ambiente</vt:lpstr>
      <vt:lpstr>Caccia e Pesca</vt:lpstr>
      <vt:lpstr>Commercio</vt:lpstr>
      <vt:lpstr>Cooperazione Internazionale</vt:lpstr>
      <vt:lpstr>Cultura e Comunicazione</vt:lpstr>
      <vt:lpstr>Edilizia abitativa</vt:lpstr>
      <vt:lpstr>E-governament</vt:lpstr>
      <vt:lpstr>Energia</vt:lpstr>
      <vt:lpstr>Enti Locali</vt:lpstr>
      <vt:lpstr>Flussi Migratori</vt:lpstr>
      <vt:lpstr>Formazione</vt:lpstr>
      <vt:lpstr>Istruzione</vt:lpstr>
      <vt:lpstr>Industria e artigianato</vt:lpstr>
      <vt:lpstr>Innovazione e Sviluppo</vt:lpstr>
      <vt:lpstr>Lavori Pubblici</vt:lpstr>
      <vt:lpstr>Lavoro</vt:lpstr>
      <vt:lpstr>Protezione Civile</vt:lpstr>
      <vt:lpstr>Sanità</vt:lpstr>
      <vt:lpstr>Sicurezza Urbana</vt:lpstr>
      <vt:lpstr>Sociale</vt:lpstr>
      <vt:lpstr>Sport</vt:lpstr>
      <vt:lpstr>Sviluppo Economico</vt:lpstr>
      <vt:lpstr>Turismo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Angelina Bevilacqua</dc:creator>
  <cp:lastModifiedBy>Administrator</cp:lastModifiedBy>
  <dcterms:created xsi:type="dcterms:W3CDTF">2016-02-29T10:40:27Z</dcterms:created>
  <dcterms:modified xsi:type="dcterms:W3CDTF">2016-03-04T08:46:02Z</dcterms:modified>
</cp:coreProperties>
</file>